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cadiem-my.sharepoint.com/personal/jugarte_cadiem_com_py/Documents/Contabilidad/13 SIV/01 Informe/01 CASA DE BOLSA/2024/09 SETIEMBRE/"/>
    </mc:Choice>
  </mc:AlternateContent>
  <xr:revisionPtr revIDLastSave="1738" documentId="13_ncr:1_{89B6AAA9-1D96-463E-AAF8-860F07DCAC15}" xr6:coauthVersionLast="47" xr6:coauthVersionMax="47" xr10:uidLastSave="{6691C59D-A8B9-457F-95F5-10A6D8A1E18E}"/>
  <bookViews>
    <workbookView xWindow="-120" yWindow="-120" windowWidth="20730" windowHeight="11160" tabRatio="626" firstSheet="1" activeTab="12" xr2:uid="{00000000-000D-0000-FFFF-FFFF00000000}"/>
  </bookViews>
  <sheets>
    <sheet name="CARATULA" sheetId="1" r:id="rId1"/>
    <sheet name="ÍNDICE" sheetId="2" r:id="rId2"/>
    <sheet name="01" sheetId="3" r:id="rId3"/>
    <sheet name="02" sheetId="4" r:id="rId4"/>
    <sheet name="03" sheetId="20" r:id="rId5"/>
    <sheet name="04" sheetId="19" r:id="rId6"/>
    <sheet name="05" sheetId="7" r:id="rId7"/>
    <sheet name="06" sheetId="8" r:id="rId8"/>
    <sheet name="07" sheetId="14" r:id="rId9"/>
    <sheet name="08" sheetId="15" r:id="rId10"/>
    <sheet name="09" sheetId="16" r:id="rId11"/>
    <sheet name="10" sheetId="18" r:id="rId12"/>
    <sheet name="11" sheetId="12" r:id="rId13"/>
    <sheet name="12" sheetId="9" r:id="rId14"/>
    <sheet name="13" sheetId="21" r:id="rId15"/>
    <sheet name="14" sheetId="11" r:id="rId16"/>
    <sheet name="15" sheetId="22"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4" l="1"/>
  <c r="E30" i="4"/>
  <c r="E34" i="4"/>
  <c r="C86" i="14"/>
  <c r="E71" i="20" l="1"/>
  <c r="E10" i="20" l="1"/>
  <c r="D10" i="20"/>
  <c r="D42" i="20"/>
  <c r="D38" i="20"/>
  <c r="D31" i="20"/>
  <c r="D36" i="20" l="1"/>
  <c r="D53" i="20" l="1"/>
  <c r="E47" i="22" l="1"/>
  <c r="F47" i="22" l="1"/>
  <c r="F24" i="12"/>
  <c r="E89" i="12"/>
  <c r="D89" i="12"/>
  <c r="F83" i="12"/>
  <c r="B82" i="12"/>
  <c r="F81" i="12"/>
  <c r="F82" i="12" s="1"/>
  <c r="F75" i="12"/>
  <c r="B74" i="12"/>
  <c r="F72" i="12"/>
  <c r="F71" i="12"/>
  <c r="F73" i="12" s="1"/>
  <c r="F74" i="12" s="1"/>
  <c r="F64" i="12"/>
  <c r="B43" i="12"/>
  <c r="B75" i="12" s="1"/>
  <c r="B83" i="12" s="1"/>
  <c r="F42" i="12"/>
  <c r="B42" i="12"/>
  <c r="F41" i="12"/>
  <c r="F31" i="12"/>
  <c r="F33" i="12" s="1"/>
  <c r="F34" i="12" s="1"/>
  <c r="F52" i="22" l="1"/>
  <c r="F28" i="19" l="1"/>
  <c r="F36" i="19"/>
  <c r="D74" i="16" l="1"/>
  <c r="M9" i="21" l="1"/>
  <c r="L9" i="21"/>
  <c r="C15" i="9"/>
  <c r="D15" i="9"/>
  <c r="E15" i="9"/>
  <c r="G15" i="9"/>
  <c r="H15" i="9"/>
  <c r="I15" i="9"/>
  <c r="K15" i="9"/>
  <c r="L15" i="9"/>
  <c r="M15" i="9" s="1"/>
  <c r="M14" i="9"/>
  <c r="M13" i="9"/>
  <c r="M12" i="9"/>
  <c r="M11" i="9"/>
  <c r="M10" i="9"/>
  <c r="M9" i="9"/>
  <c r="G14" i="9"/>
  <c r="G13" i="9"/>
  <c r="G12" i="9"/>
  <c r="G11" i="9"/>
  <c r="G10" i="9"/>
  <c r="G9" i="9"/>
  <c r="C74" i="16"/>
  <c r="C32" i="16"/>
  <c r="F18" i="15"/>
  <c r="F19" i="15"/>
  <c r="F20" i="15"/>
  <c r="F16" i="15"/>
  <c r="F17" i="15"/>
  <c r="F11" i="15"/>
  <c r="F12" i="15"/>
  <c r="C124" i="14"/>
  <c r="D37" i="4" l="1"/>
  <c r="E52" i="22"/>
  <c r="F27" i="22" l="1"/>
  <c r="E27" i="22"/>
  <c r="E16" i="22"/>
  <c r="F16" i="22"/>
  <c r="C107" i="14" l="1"/>
  <c r="L18" i="7"/>
  <c r="D124" i="14"/>
  <c r="F41" i="14" l="1"/>
  <c r="D41" i="14"/>
  <c r="C85" i="16" l="1"/>
  <c r="D55" i="16" l="1"/>
  <c r="E55" i="20" l="1"/>
  <c r="C55" i="16"/>
  <c r="F42" i="16"/>
  <c r="F41" i="16"/>
  <c r="F40" i="16"/>
  <c r="F39" i="16"/>
  <c r="F38" i="16"/>
  <c r="F37" i="16"/>
  <c r="F13" i="15"/>
  <c r="E36" i="19"/>
  <c r="H17" i="4"/>
  <c r="D13" i="4" l="1"/>
  <c r="F30" i="22" l="1"/>
  <c r="F50" i="22" s="1"/>
  <c r="E30" i="22"/>
  <c r="E50" i="22" s="1"/>
  <c r="F7" i="22"/>
  <c r="F20" i="22" s="1"/>
  <c r="E7" i="22"/>
  <c r="E20" i="22" s="1"/>
  <c r="K18" i="7" l="1"/>
  <c r="J18" i="7"/>
  <c r="I18" i="7"/>
  <c r="H18" i="7"/>
  <c r="G18" i="7"/>
  <c r="F18" i="7"/>
  <c r="E18" i="7"/>
  <c r="D18" i="7"/>
  <c r="C18" i="7"/>
  <c r="C66" i="16" l="1"/>
  <c r="H15" i="14"/>
  <c r="H25" i="14" s="1"/>
  <c r="E15" i="14"/>
  <c r="H26" i="14" l="1"/>
  <c r="H27" i="14" s="1"/>
  <c r="G27" i="14" s="1"/>
  <c r="H18" i="14"/>
  <c r="H19" i="14" s="1"/>
  <c r="H20" i="14" s="1"/>
  <c r="H21" i="14" s="1"/>
  <c r="E18" i="14"/>
  <c r="E19" i="14" s="1"/>
  <c r="E20" i="14" s="1"/>
  <c r="E21" i="14" s="1"/>
  <c r="E25" i="14"/>
  <c r="E26" i="14" s="1"/>
  <c r="E27" i="14" s="1"/>
  <c r="E24" i="4"/>
  <c r="D24" i="4"/>
  <c r="E19" i="4"/>
  <c r="D19" i="4"/>
  <c r="E13" i="4"/>
  <c r="G25" i="14" l="1"/>
  <c r="G26" i="14"/>
  <c r="C51" i="11"/>
  <c r="D51" i="11"/>
  <c r="E51" i="11"/>
  <c r="C131" i="14"/>
  <c r="G28" i="14" l="1"/>
  <c r="G22" i="14"/>
  <c r="D71" i="20"/>
  <c r="E67" i="20"/>
  <c r="D67" i="20"/>
  <c r="E43" i="15"/>
  <c r="G30" i="14" l="1"/>
  <c r="F64" i="3"/>
  <c r="F55" i="3"/>
  <c r="D63" i="20" l="1"/>
  <c r="D60" i="20"/>
  <c r="E16" i="20"/>
  <c r="D16" i="20"/>
  <c r="E31" i="20"/>
  <c r="H13" i="4"/>
  <c r="C143" i="14"/>
  <c r="C145" i="14" s="1"/>
  <c r="D59" i="20" l="1"/>
  <c r="C79" i="14" l="1"/>
  <c r="D143" i="14" l="1"/>
  <c r="D145" i="14" s="1"/>
  <c r="D100" i="14"/>
  <c r="C100" i="14"/>
  <c r="D48" i="16" l="1"/>
  <c r="C48" i="16"/>
  <c r="D46" i="14"/>
  <c r="D63" i="14" s="1"/>
  <c r="D81" i="14" s="1"/>
  <c r="C46" i="14"/>
  <c r="B9" i="15" s="1"/>
  <c r="D25" i="15" s="1"/>
  <c r="E22" i="15" s="1"/>
  <c r="B3" i="14"/>
  <c r="B3" i="15" s="1"/>
  <c r="B3" i="16" s="1"/>
  <c r="B3" i="18" s="1"/>
  <c r="F6" i="19"/>
  <c r="M8" i="7" s="1"/>
  <c r="E6" i="19"/>
  <c r="L8" i="7" s="1"/>
  <c r="B4" i="19"/>
  <c r="B4" i="7" s="1"/>
  <c r="H22" i="4"/>
  <c r="C14" i="16"/>
  <c r="D14" i="16"/>
  <c r="F14" i="19"/>
  <c r="F11" i="19"/>
  <c r="E63" i="20"/>
  <c r="E60" i="20"/>
  <c r="E42" i="20"/>
  <c r="E38" i="20"/>
  <c r="I40" i="4"/>
  <c r="I22" i="4"/>
  <c r="I17" i="4"/>
  <c r="I13" i="4"/>
  <c r="I9" i="4"/>
  <c r="E40" i="4"/>
  <c r="E37" i="4"/>
  <c r="E9" i="4"/>
  <c r="E26" i="4" s="1"/>
  <c r="E59" i="20" l="1"/>
  <c r="C63" i="14"/>
  <c r="C81" i="14" s="1"/>
  <c r="F16" i="19"/>
  <c r="F18" i="19" s="1"/>
  <c r="F38" i="19" s="1"/>
  <c r="F40" i="19" s="1"/>
  <c r="I26" i="4"/>
  <c r="I28" i="4" s="1"/>
  <c r="I45" i="4" s="1"/>
  <c r="E43" i="4"/>
  <c r="C94" i="16"/>
  <c r="E45" i="4" l="1"/>
  <c r="M10" i="21"/>
  <c r="L10" i="21"/>
  <c r="K10" i="21"/>
  <c r="J10" i="21"/>
  <c r="I10" i="21"/>
  <c r="H10" i="21"/>
  <c r="G10" i="21"/>
  <c r="F10" i="21"/>
  <c r="E10" i="21"/>
  <c r="D10" i="21"/>
  <c r="C10" i="21"/>
  <c r="D94" i="16"/>
  <c r="D85" i="16"/>
  <c r="D66" i="16" l="1"/>
  <c r="E21" i="15" l="1"/>
  <c r="E24" i="15" s="1"/>
  <c r="E14" i="15"/>
  <c r="E43" i="16"/>
  <c r="D43" i="16"/>
  <c r="D21" i="16"/>
  <c r="C21" i="16"/>
  <c r="E25" i="15" l="1"/>
  <c r="D131" i="14"/>
  <c r="D107" i="14" l="1"/>
  <c r="D86" i="14"/>
  <c r="D79" i="14"/>
  <c r="D61" i="14"/>
  <c r="C61" i="14"/>
  <c r="D9" i="4"/>
  <c r="D26" i="4" s="1"/>
  <c r="D28" i="14"/>
  <c r="D22" i="14"/>
  <c r="E28" i="19"/>
  <c r="E14" i="19"/>
  <c r="E11" i="19"/>
  <c r="D55" i="20"/>
  <c r="E36" i="20"/>
  <c r="H40" i="4"/>
  <c r="H9" i="4"/>
  <c r="D40" i="4"/>
  <c r="D34" i="4"/>
  <c r="D43" i="4" l="1"/>
  <c r="D45" i="4" s="1"/>
  <c r="D75" i="20"/>
  <c r="C88" i="14"/>
  <c r="E16" i="19"/>
  <c r="E18" i="19" s="1"/>
  <c r="E38" i="19" s="1"/>
  <c r="E40" i="19" s="1"/>
  <c r="E53" i="20"/>
  <c r="H26" i="4"/>
  <c r="H28" i="4" s="1"/>
  <c r="H45" i="4" s="1"/>
  <c r="D88" i="14"/>
  <c r="D30" i="14"/>
  <c r="E75" i="20" l="1"/>
  <c r="E77" i="20" s="1"/>
  <c r="D77" i="20"/>
  <c r="F43" i="16"/>
  <c r="B18" i="7"/>
  <c r="I15" i="14" l="1"/>
  <c r="F15" i="14"/>
  <c r="H50" i="4" l="1"/>
  <c r="I50" i="4"/>
  <c r="I49" i="4"/>
  <c r="H49" i="4"/>
  <c r="E36" i="15" l="1"/>
  <c r="D32" i="16"/>
  <c r="C43" i="16" l="1"/>
  <c r="C35" i="14" l="1"/>
  <c r="E35" i="14"/>
  <c r="C37" i="14" l="1"/>
  <c r="C39" i="14" s="1"/>
  <c r="C36" i="14"/>
  <c r="C38" i="14" s="1"/>
  <c r="B19" i="7"/>
  <c r="J15" i="9"/>
  <c r="F15" i="9"/>
  <c r="I7" i="4" l="1"/>
  <c r="H7" i="4"/>
  <c r="F35" i="14" l="1"/>
  <c r="D35" i="14" l="1"/>
  <c r="E48" i="4"/>
  <c r="I48" i="4" l="1"/>
  <c r="B27" i="15" l="1"/>
  <c r="D47" i="15" s="1"/>
  <c r="E44" i="15" s="1"/>
  <c r="E46" i="15" l="1"/>
  <c r="E47" i="15" s="1"/>
  <c r="D94" i="14"/>
  <c r="D104" i="14" s="1"/>
  <c r="D118" i="14" s="1"/>
  <c r="C94" i="14"/>
  <c r="C104" i="14" l="1"/>
  <c r="C118" i="14" l="1"/>
  <c r="C127" i="14" s="1"/>
  <c r="C137" i="14" s="1"/>
  <c r="C11" i="16"/>
  <c r="C18" i="16" s="1"/>
  <c r="C28" i="16" s="1"/>
  <c r="D11" i="16"/>
  <c r="D18" i="16" s="1"/>
  <c r="D48" i="4"/>
  <c r="H48" i="4" s="1"/>
  <c r="D60" i="16" l="1"/>
  <c r="D69" i="16" s="1"/>
  <c r="D28" i="16"/>
  <c r="C60" i="16"/>
  <c r="C69" i="16" s="1"/>
  <c r="C77" i="16" s="1"/>
  <c r="C90" i="16" s="1"/>
  <c r="B15" i="9" s="1"/>
  <c r="B10" i="21" s="1"/>
  <c r="D77" i="16" l="1"/>
  <c r="D90" i="16" s="1"/>
  <c r="B16" i="9"/>
  <c r="B11" i="21" s="1"/>
  <c r="D127" i="14" l="1"/>
  <c r="D137" i="14" s="1"/>
  <c r="G64" i="3" l="1"/>
  <c r="G55" i="3"/>
  <c r="D55" i="3" l="1"/>
  <c r="D64" i="3"/>
  <c r="H64" i="3" l="1"/>
  <c r="H55" i="3"/>
</calcChain>
</file>

<file path=xl/sharedStrings.xml><?xml version="1.0" encoding="utf-8"?>
<sst xmlns="http://schemas.openxmlformats.org/spreadsheetml/2006/main" count="1092" uniqueCount="687">
  <si>
    <r>
      <rPr>
        <b/>
        <sz val="16"/>
        <color theme="1"/>
        <rFont val="Gantari"/>
      </rPr>
      <t xml:space="preserve">ESTADOS FINANCIEROS
CADIEM CASA DE BOLSA S.A.
</t>
    </r>
    <r>
      <rPr>
        <u/>
        <sz val="14"/>
        <color theme="1"/>
        <rFont val="Gantari"/>
      </rPr>
      <t>s/ Res. N° 35/2023</t>
    </r>
    <r>
      <rPr>
        <sz val="11"/>
        <color theme="1"/>
        <rFont val="Gantari"/>
      </rPr>
      <t xml:space="preserve">
</t>
    </r>
    <r>
      <rPr>
        <u/>
        <sz val="11"/>
        <color theme="1"/>
        <rFont val="Gantari"/>
      </rPr>
      <t>Título 3 Anexo F</t>
    </r>
  </si>
  <si>
    <t>INDICE</t>
  </si>
  <si>
    <t>INFORMACIÓN GENERAL DE LA ENTIDAD</t>
  </si>
  <si>
    <t>01</t>
  </si>
  <si>
    <t>BALANCE GENERAL</t>
  </si>
  <si>
    <t>02</t>
  </si>
  <si>
    <t>ESTADO DE RESULTADO</t>
  </si>
  <si>
    <t>03</t>
  </si>
  <si>
    <t>FLUJO DE EFECTIVO</t>
  </si>
  <si>
    <t>04</t>
  </si>
  <si>
    <t>EVOLUCIÓN DEL PATRIMONIO NETO</t>
  </si>
  <si>
    <t>05</t>
  </si>
  <si>
    <t>NOTAS A LOS ESTADOS CONTABLES (NOTA 1 a NOTA 4)</t>
  </si>
  <si>
    <t>06</t>
  </si>
  <si>
    <t>NOTAS A LOS ESTADOS CONTABLES NOTA 5 (INCISO A a I)</t>
  </si>
  <si>
    <t>07</t>
  </si>
  <si>
    <t>NOTAS A LOS ESTADOS CONTABLES NOTA 5 (INCISO J)</t>
  </si>
  <si>
    <t>08</t>
  </si>
  <si>
    <t>NOTAS A LOS ESTADOS CONTABLES NOTA 5 (INCISO K a W)</t>
  </si>
  <si>
    <t>09</t>
  </si>
  <si>
    <t>NOTAS A LOS ESTADOS CONTABLES (NOTA 6 a NOTA 12)</t>
  </si>
  <si>
    <t>10</t>
  </si>
  <si>
    <t>CARTERA DE INVERSIONES - ANEXO I</t>
  </si>
  <si>
    <t>11</t>
  </si>
  <si>
    <t>BIENES DE USO - ANEXO II</t>
  </si>
  <si>
    <t>12</t>
  </si>
  <si>
    <t>INTAGIBLES - ANEXO III</t>
  </si>
  <si>
    <t>13</t>
  </si>
  <si>
    <t>COMPOSICIÓN ACCIONARIA - ANEXO DE CAPITAL</t>
  </si>
  <si>
    <t>14</t>
  </si>
  <si>
    <t>COMPOSICIÓN DE SALDOS CON RELACIONADAS - ANEXO V</t>
  </si>
  <si>
    <t>Índice</t>
  </si>
  <si>
    <t>Información al 30/09/2024</t>
  </si>
  <si>
    <t>1.            IDENTIFICACIÓN</t>
  </si>
  <si>
    <t>Razón Social:</t>
  </si>
  <si>
    <t>Cadiem Casa de Bolsa S.A.</t>
  </si>
  <si>
    <t>Registro CNV:</t>
  </si>
  <si>
    <t>N° 017 según Res. N° 754/04</t>
  </si>
  <si>
    <t>Código Bolsa:</t>
  </si>
  <si>
    <t>N° 017 según Res N° 524/04</t>
  </si>
  <si>
    <t>Dirección Oficina Principal:</t>
  </si>
  <si>
    <t>Quesada N° 4926 Edif. Atlas Center Piso 6i</t>
  </si>
  <si>
    <t>Teléfono:</t>
  </si>
  <si>
    <t>(021) 610-720</t>
  </si>
  <si>
    <t>E-mail:</t>
  </si>
  <si>
    <t>cadiem@cadiem.com.py</t>
  </si>
  <si>
    <t>Sitio Página Web:</t>
  </si>
  <si>
    <t>www.cadiem.com.py</t>
  </si>
  <si>
    <t>Domicilio Legal:</t>
  </si>
  <si>
    <t>2.            ANTECEDENTES DE CONSTITUCIÓN DE LA SOCIEDAD</t>
  </si>
  <si>
    <t>Escritura N°: 334 Fecha: 12/11/2003 Inscripción en Registro Público: N° 03, Serie C, Folio 28 y sgtes. Sección Contratos Fecha: 07/01/2004; Escritura N°: 001 Fecha: 02/01/2007 Inscripción en Registro Público: N° 291, Serie E, Folio 2581 y sgtes. Sección Contratos Fecha: 17/04/2007; Escritura N°: 878 Fecha: 24/10/211 Inscripción en Registro Público: N° 28, Serie F, Folio 220 y sgtes. Fecha: 06/04/2012; Escritura N°: 1486 Fecha: 28/11/2014 Inscripción en Registro Público: N° 164. Serie I, Folio 2153 Fecha: 16/02/2015; Escritura N°: 455 Fecha: 02/06/2017 Inscripción en Registro Público: N° 1. Serie Comercial, Folio 1/15 Fecha: 17/08/2017, reingreso 19/09/2017.</t>
  </si>
  <si>
    <t>3.            Administración</t>
  </si>
  <si>
    <t>CARGO</t>
  </si>
  <si>
    <t>NOMBRE Y APELLIDO</t>
  </si>
  <si>
    <t>Representantes Legales</t>
  </si>
  <si>
    <t>Presidente</t>
  </si>
  <si>
    <t>Elías Miguel Gelay</t>
  </si>
  <si>
    <t>Vice-presidente</t>
  </si>
  <si>
    <t>César Paredes Franco</t>
  </si>
  <si>
    <t>Director</t>
  </si>
  <si>
    <t>Gloria Ayala Person</t>
  </si>
  <si>
    <t>Sindico</t>
  </si>
  <si>
    <t>Juana Pabla Galeano</t>
  </si>
  <si>
    <t>Plana Ejecutiva</t>
  </si>
  <si>
    <t>Directora de Negocios</t>
  </si>
  <si>
    <t>Natalia Raquel Trinidad</t>
  </si>
  <si>
    <t>Director de Tecnología</t>
  </si>
  <si>
    <t>Sergio Canesse</t>
  </si>
  <si>
    <t>Directora Financiera</t>
  </si>
  <si>
    <t>Fatima Flecha</t>
  </si>
  <si>
    <t>Auditoría Interna</t>
  </si>
  <si>
    <t>Jessica Pamela Díaz</t>
  </si>
  <si>
    <t>Contador</t>
  </si>
  <si>
    <t>Jorge Ramón Ugarte</t>
  </si>
  <si>
    <t>4.            CAPITAL Y PROPIEDAD</t>
  </si>
  <si>
    <t>El capital social se fija en Gs. 60.000.000.000 según Acta de Asamblea N° 34 de fecha 25/03/2022, distribuido en 60.000 acciones nominativas con Valor Nominal Gs. 1.000.000, de Clase Ordinaria Voto Múltiple (OVM) Ordinaria Simple (OS) y Preferidas.</t>
  </si>
  <si>
    <t>Capital Emitido</t>
  </si>
  <si>
    <t>Gs. 60.000.000.000</t>
  </si>
  <si>
    <t>Capital Suscripto</t>
  </si>
  <si>
    <t>Capital Integrado</t>
  </si>
  <si>
    <t>Gs.40.0000.000.000</t>
  </si>
  <si>
    <t>Valor Nominal de las Acciones</t>
  </si>
  <si>
    <t>Gs. 1.000.000</t>
  </si>
  <si>
    <t>Cuadro de Capital Integrado</t>
  </si>
  <si>
    <t>N°</t>
  </si>
  <si>
    <t>Accionista</t>
  </si>
  <si>
    <t>Cantidad de Acciones</t>
  </si>
  <si>
    <t xml:space="preserve">Clase </t>
  </si>
  <si>
    <t>Voto</t>
  </si>
  <si>
    <t>Monto</t>
  </si>
  <si>
    <t>% de participación en capital integrado</t>
  </si>
  <si>
    <t>Nominativa</t>
  </si>
  <si>
    <t>OVM</t>
  </si>
  <si>
    <t>OS</t>
  </si>
  <si>
    <t>Preferida A</t>
  </si>
  <si>
    <t>Preferida B</t>
  </si>
  <si>
    <t>Preferida C</t>
  </si>
  <si>
    <t>TOTAL</t>
  </si>
  <si>
    <t>Cuadro de Capital Suscripto</t>
  </si>
  <si>
    <t>% de participación en capital suscripto</t>
  </si>
  <si>
    <t>Cuadro s/ Res. 1/19 expresado en el Anexo de Capital</t>
  </si>
  <si>
    <t>5.            AUDITOR EXTERNO INDEPENDIENTE</t>
  </si>
  <si>
    <t>BCA - Benítez Codas &amp; Asociados</t>
  </si>
  <si>
    <t>SIV N° AE015</t>
  </si>
  <si>
    <t>Dirección:</t>
  </si>
  <si>
    <t>Avenida Brasilia 707 Asunción - Paraguay</t>
  </si>
  <si>
    <t>021 212 505</t>
  </si>
  <si>
    <t>6.            PERSONAS Y EMPRESAS VINCULADAS</t>
  </si>
  <si>
    <r>
      <t xml:space="preserve">6.1         </t>
    </r>
    <r>
      <rPr>
        <b/>
        <u/>
        <sz val="11"/>
        <color theme="1"/>
        <rFont val="Gantari"/>
      </rPr>
      <t>Vinculada Controlante</t>
    </r>
  </si>
  <si>
    <t>Denominación:</t>
  </si>
  <si>
    <t>Cadiem A.F.P.I.S.A.</t>
  </si>
  <si>
    <t>Actividad Principal:</t>
  </si>
  <si>
    <t>Administradora de Fondos de Inversión</t>
  </si>
  <si>
    <t>Participación dentro del Capital:</t>
  </si>
  <si>
    <t>Votos:</t>
  </si>
  <si>
    <r>
      <t xml:space="preserve">6.2         </t>
    </r>
    <r>
      <rPr>
        <b/>
        <u/>
        <sz val="11"/>
        <color theme="1"/>
        <rFont val="Gantari"/>
      </rPr>
      <t>Personas Vinculadas</t>
    </r>
  </si>
  <si>
    <t>Elías Miguel Gelay:</t>
  </si>
  <si>
    <t>Presidente con el 21,63% de los Votos - 12,62% del Capital</t>
  </si>
  <si>
    <t>César Paredes Franco:</t>
  </si>
  <si>
    <t>Vice-Presidente con el 21,63% de los Votos – 12,62% del Capital</t>
  </si>
  <si>
    <t>Gloria Ayala Person:</t>
  </si>
  <si>
    <t>Director con el 21,63% de los Votos – 12,74 % del Capital</t>
  </si>
  <si>
    <t>Liliana Yolanda Meza:</t>
  </si>
  <si>
    <t>Accionista con el 21,56% de los Votos – 12,56 % del Capital</t>
  </si>
  <si>
    <t>Juana Pabla Galeano:</t>
  </si>
  <si>
    <t>Síndico</t>
  </si>
  <si>
    <t>Natalia Raquel Trinidad:</t>
  </si>
  <si>
    <t>Jessica Pamela Díaz:</t>
  </si>
  <si>
    <t>Auditor Interno</t>
  </si>
  <si>
    <t>CADIEM CASA DE BOLSA S.A.</t>
  </si>
  <si>
    <t>Correspondiente al 30/09/2024, presentado en forma comparativa con el ejercicio cerrado al 31/12/2023</t>
  </si>
  <si>
    <t>EN GUARANIES</t>
  </si>
  <si>
    <t>ACTIVO</t>
  </si>
  <si>
    <t>Nota</t>
  </si>
  <si>
    <t>PASIVO</t>
  </si>
  <si>
    <t>Activo Corriente</t>
  </si>
  <si>
    <t>Pasivo Corriente</t>
  </si>
  <si>
    <t>Disponibilidades</t>
  </si>
  <si>
    <t>Documentos y Cuentas por Pagar</t>
  </si>
  <si>
    <t>Caja</t>
  </si>
  <si>
    <t>Acreedores por Intermediación</t>
  </si>
  <si>
    <t>5.K</t>
  </si>
  <si>
    <t>Bancos Cuenta Propia</t>
  </si>
  <si>
    <t>5.D</t>
  </si>
  <si>
    <t>Acreedores Varios</t>
  </si>
  <si>
    <t>5.J</t>
  </si>
  <si>
    <t>Bancos Cuenta Compensadora</t>
  </si>
  <si>
    <t>Cuenta a Pagar a Personas y Empresas Relacionadas</t>
  </si>
  <si>
    <t>ANEXO V</t>
  </si>
  <si>
    <t>Inversiones Temporarias</t>
  </si>
  <si>
    <t>ANEXO I</t>
  </si>
  <si>
    <t>Préstamos Financieros</t>
  </si>
  <si>
    <t>Títulos de Renta Fija</t>
  </si>
  <si>
    <t>Préstamos en Bancos</t>
  </si>
  <si>
    <t>5.H</t>
  </si>
  <si>
    <t>Títulos de Renta Fija en Reporto</t>
  </si>
  <si>
    <t>Sobregiro en Cuenta Corriente</t>
  </si>
  <si>
    <t>Títulos de Renta Fija en Garantía</t>
  </si>
  <si>
    <t>Operaciones en Reporto</t>
  </si>
  <si>
    <t>5.I</t>
  </si>
  <si>
    <t>Títulos de Renta Variable</t>
  </si>
  <si>
    <t>Provisiones</t>
  </si>
  <si>
    <t>Impuesto a la Renta a Pagar</t>
  </si>
  <si>
    <t>Créditos</t>
  </si>
  <si>
    <t>IVA a Pagar</t>
  </si>
  <si>
    <t>Deudores por Intermediación</t>
  </si>
  <si>
    <t>5.E</t>
  </si>
  <si>
    <t>Retenciones de Impuestos</t>
  </si>
  <si>
    <t>Documentos y Cuentas por Cobrar</t>
  </si>
  <si>
    <t>Aporte y Retenciones a Pagar</t>
  </si>
  <si>
    <t>Deudores Varios</t>
  </si>
  <si>
    <t>Otros Pasivos</t>
  </si>
  <si>
    <t>Cuentas por Cobrar a Personas y Empresas Relacionadas</t>
  </si>
  <si>
    <t>Dividendos a Pagar</t>
  </si>
  <si>
    <t>Otros Activos</t>
  </si>
  <si>
    <t>Otros Pasivos Corrientes</t>
  </si>
  <si>
    <t>5.M</t>
  </si>
  <si>
    <t>Otros Activos Corrientes</t>
  </si>
  <si>
    <t>5.G</t>
  </si>
  <si>
    <t>TOTAL ACTIVO CORRIENTE</t>
  </si>
  <si>
    <t>TOTAL PASIVO CORRIENTE</t>
  </si>
  <si>
    <t>ACTIVO NO CORRIENTE</t>
  </si>
  <si>
    <t>TOTAL PASIVO</t>
  </si>
  <si>
    <t>Inversiones Permanentes</t>
  </si>
  <si>
    <t>PATRIMONIO NETO</t>
  </si>
  <si>
    <t>Títulos Renta Variable</t>
  </si>
  <si>
    <t>Capital</t>
  </si>
  <si>
    <t>VPN</t>
  </si>
  <si>
    <t>Acción de la Bolsa de Valores</t>
  </si>
  <si>
    <t>Valuación Acción BVA</t>
  </si>
  <si>
    <t>Reserva Legal</t>
  </si>
  <si>
    <t>Bienes de Uso</t>
  </si>
  <si>
    <t>ANEXO II</t>
  </si>
  <si>
    <t>Reserva de Revalúo</t>
  </si>
  <si>
    <t>Bienes de Uso - Costo Revaluado</t>
  </si>
  <si>
    <t>Resultado del Ejercicio</t>
  </si>
  <si>
    <t>(Depreciación Acumulada)</t>
  </si>
  <si>
    <t>Activos Intangibles y Cargos Diferidos</t>
  </si>
  <si>
    <t>ANEXO III</t>
  </si>
  <si>
    <t>Licencia</t>
  </si>
  <si>
    <t>(Amortización Acumulada)</t>
  </si>
  <si>
    <t>Otros Activos No Corrientes</t>
  </si>
  <si>
    <t>Total Patrimonio Neto</t>
  </si>
  <si>
    <t>Gastos no Devengados</t>
  </si>
  <si>
    <t>TOTAL ACTIVO NO CORRIENTE</t>
  </si>
  <si>
    <t>TOTAL ACTIVO</t>
  </si>
  <si>
    <t>TOTAL PASIVO Y PATRIMONIO NETO</t>
  </si>
  <si>
    <t>CUENTA DE ORDEN</t>
  </si>
  <si>
    <t>Cuenta de Orden</t>
  </si>
  <si>
    <t>Deudores Crédito Gs.</t>
  </si>
  <si>
    <t>Acreedor Gs.</t>
  </si>
  <si>
    <t>Deudores Crédito USD</t>
  </si>
  <si>
    <t>Acreedor USD</t>
  </si>
  <si>
    <r>
      <t>Las 12 notas -</t>
    </r>
    <r>
      <rPr>
        <i/>
        <sz val="10"/>
        <color rgb="FFFF0000"/>
        <rFont val="Gantari"/>
      </rPr>
      <t xml:space="preserve"> </t>
    </r>
    <r>
      <rPr>
        <i/>
        <sz val="10"/>
        <color theme="1"/>
        <rFont val="Gantari"/>
      </rPr>
      <t>Anexo I - Anexo II - Anexo III - Anexo de Capital que acompañan forman parte integral de los estados financieros y Anexo V</t>
    </r>
  </si>
  <si>
    <t>Correspondiente al 30/09/2024, presentado en forma comparativa con el ejercicio cerrado al 30/09/2023</t>
  </si>
  <si>
    <t>CONCEPTO</t>
  </si>
  <si>
    <t>INGRESOS OPERATIVOS</t>
  </si>
  <si>
    <t>Comisiones por Operación en Rueda</t>
  </si>
  <si>
    <t>Por Intermediación Acción en Rueda</t>
  </si>
  <si>
    <t>Por Intermediación Renta Fija en Rueda</t>
  </si>
  <si>
    <t>Comisión por Operaciones Fuera de Rueda</t>
  </si>
  <si>
    <t>Por Intermediación Acción Fuera de Rueda</t>
  </si>
  <si>
    <t>Por Intermediación Renta Fija Fuera de Rueda</t>
  </si>
  <si>
    <t>Comisión por Contratos de Colocación Primaria</t>
  </si>
  <si>
    <t>Comisiones por Contratos de Colocación Primaria de Acciones</t>
  </si>
  <si>
    <t>Comisiones por Contratos de Colocación Primaria en Renta Fija</t>
  </si>
  <si>
    <t>Ingresos por Administración de Cartera</t>
  </si>
  <si>
    <t>Ingresos por Custodia de Valores</t>
  </si>
  <si>
    <t>Ingresos por Asesoría Financiera</t>
  </si>
  <si>
    <t>Ingresos por Intereses y Dividendos de Cartera Propia</t>
  </si>
  <si>
    <t>Ingresos por Venta de Cartera Propia</t>
  </si>
  <si>
    <t>Egresos por Venta de Cartera Propia</t>
  </si>
  <si>
    <t>Ingresos por Venta de Cartera Propia a Personas y Empresas Relacionadas</t>
  </si>
  <si>
    <t>Ingresos por Operaciones y Servicios Extrabursátiles</t>
  </si>
  <si>
    <t>5.P</t>
  </si>
  <si>
    <t>GASTOS OPERATIVOS</t>
  </si>
  <si>
    <t>Gastos por Comisiones y Servicios</t>
  </si>
  <si>
    <t>Aranceles por Negociación Bolsa de Valores</t>
  </si>
  <si>
    <t>Otros Gastos Operativos</t>
  </si>
  <si>
    <t>5.Q</t>
  </si>
  <si>
    <t>RESULTADO OPERATIVO BRUTO</t>
  </si>
  <si>
    <t>GASTOS DE COMERCIALIZACIÓN</t>
  </si>
  <si>
    <t>Publicidad</t>
  </si>
  <si>
    <t>Folletos e Impresiones</t>
  </si>
  <si>
    <t>Otros Gastos de Comercialización</t>
  </si>
  <si>
    <t>GASTOS DE ADMINISTRACIÓN</t>
  </si>
  <si>
    <t>Servicios Personales</t>
  </si>
  <si>
    <t>Previsión, Amortización y Depreciaciones</t>
  </si>
  <si>
    <t>Mantenimiento</t>
  </si>
  <si>
    <t>Alquileres</t>
  </si>
  <si>
    <t>Gastos Generales</t>
  </si>
  <si>
    <t>Seguros</t>
  </si>
  <si>
    <t>Multas</t>
  </si>
  <si>
    <t>Impuestos, Tasas y Contribuciones</t>
  </si>
  <si>
    <t>Otros Gastos de Administración</t>
  </si>
  <si>
    <t>RESULTADO OPERATIVO NETO</t>
  </si>
  <si>
    <t>OTROS INGRESOS Y EGRESOS</t>
  </si>
  <si>
    <t>5.R</t>
  </si>
  <si>
    <t>Otros Ingresos</t>
  </si>
  <si>
    <t>Otros Egresos</t>
  </si>
  <si>
    <t>RESULTADOS FINANCIEROS</t>
  </si>
  <si>
    <t>Generados por Activos</t>
  </si>
  <si>
    <t>Intereses Cobrados</t>
  </si>
  <si>
    <t xml:space="preserve"> - </t>
  </si>
  <si>
    <t>Diferencia de Cambio</t>
  </si>
  <si>
    <t>Generados por Pasivos</t>
  </si>
  <si>
    <t>Intereses Pagados</t>
  </si>
  <si>
    <t>RESULTADO EXTRAORDINARIO</t>
  </si>
  <si>
    <t>Ingresos Extraordinarios</t>
  </si>
  <si>
    <t>Egresos Extraordinarios</t>
  </si>
  <si>
    <t>AJUSTE DE RESULTADO DE EJERCICIOS ANTERIORES</t>
  </si>
  <si>
    <t>Ingresos</t>
  </si>
  <si>
    <t>Egresos</t>
  </si>
  <si>
    <t>UTILIDAD O (PERDIDA)</t>
  </si>
  <si>
    <t>IMPUESTO A LA RENTA</t>
  </si>
  <si>
    <t>RESULTADO DEL EJERCICIO</t>
  </si>
  <si>
    <t>ESTADO DE FLUJO DE EFECTIVO</t>
  </si>
  <si>
    <t>1.</t>
  </si>
  <si>
    <t xml:space="preserve">FLUJO DE EFECTIVO POR LAS ACTIVIDADES OPERATIVAS </t>
  </si>
  <si>
    <t>Ingresos en Efectivo por comisiones y otros</t>
  </si>
  <si>
    <t>Efectivo pagado a empleados</t>
  </si>
  <si>
    <t xml:space="preserve">Efectivo Generado (usado) por otras actividades </t>
  </si>
  <si>
    <t>Total de Efectivo de las Actividades operativas antes de cambios en los activos de operación</t>
  </si>
  <si>
    <t>(Aumento) Disminución en los activos de operación</t>
  </si>
  <si>
    <t>Fondos Colocados a corto plazo</t>
  </si>
  <si>
    <t>Aumento (Disminución) en pasivos operativos</t>
  </si>
  <si>
    <t>Pagos a Proveedores</t>
  </si>
  <si>
    <t>Efectivo neto de Actividades de Operación antes de impuestos</t>
  </si>
  <si>
    <t>Impuesto a la renta</t>
  </si>
  <si>
    <t xml:space="preserve">Efectivo Neto provisto de Actividades de Operación </t>
  </si>
  <si>
    <t>2.</t>
  </si>
  <si>
    <t>FLUJO DE EFECTIVO EN ACTIVIDADES DE INVERSIÓN</t>
  </si>
  <si>
    <t xml:space="preserve">Inversiones en Otras Empresas </t>
  </si>
  <si>
    <t>Fondo con destino especial</t>
  </si>
  <si>
    <t>Compra de Propiedad, planta y equipo</t>
  </si>
  <si>
    <t>Adquisición de  Acciones y Títulos de Deuda (Cartera Propia)</t>
  </si>
  <si>
    <t>Intereses percibidos</t>
  </si>
  <si>
    <t>Dividendos percibidos</t>
  </si>
  <si>
    <t xml:space="preserve">Efectivo Neto en Actividades de Inversión </t>
  </si>
  <si>
    <t>3.</t>
  </si>
  <si>
    <t>FLUJO DE EFECTIVO POR ACTIVIDADES DE FINANCIACIAMIENTO</t>
  </si>
  <si>
    <t>Aportes de Capital</t>
  </si>
  <si>
    <t>Proveniente de préstamos y otras deudas</t>
  </si>
  <si>
    <t>Dividendos Pagados</t>
  </si>
  <si>
    <t>Efecto de las variaciones en tipo de cambio</t>
  </si>
  <si>
    <t xml:space="preserve">Efectivo Neto en Actividades de Financiamiento </t>
  </si>
  <si>
    <t>Aumento (o disminución) neto de efectivo y sus equivalentes</t>
  </si>
  <si>
    <t>Efectivo y equivalentes al efectivo al comienzo del período</t>
  </si>
  <si>
    <t>Efectivo y equivalentes al efectivo al cierre del período</t>
  </si>
  <si>
    <t>Las 12 notas - Anexo I - Anexo II - Anexo III - Anexo de Capital que acompañan forman parte integral de los estados financieros y Anexo V</t>
  </si>
  <si>
    <t>ESTADO DE VARIACIÓN DEL PATRIMONIO NETO</t>
  </si>
  <si>
    <t>Movimientos</t>
  </si>
  <si>
    <t>CAPITAL</t>
  </si>
  <si>
    <t>RESERVAS</t>
  </si>
  <si>
    <t>RESULTADOS</t>
  </si>
  <si>
    <t>Suscripto</t>
  </si>
  <si>
    <t>A Integrar</t>
  </si>
  <si>
    <t>Integrado</t>
  </si>
  <si>
    <t>Valuación Acción
BVA</t>
  </si>
  <si>
    <t>Legal</t>
  </si>
  <si>
    <t>Facultativa</t>
  </si>
  <si>
    <t>Revalúo</t>
  </si>
  <si>
    <t>Acumulados</t>
  </si>
  <si>
    <t>Del Ejercicio</t>
  </si>
  <si>
    <t>Saldo al Inicio</t>
  </si>
  <si>
    <t>Movimientos Subsecuentes</t>
  </si>
  <si>
    <t>Capitalización de Utilidades</t>
  </si>
  <si>
    <t>Integración de Acciones</t>
  </si>
  <si>
    <t>Valuación Acc BVA</t>
  </si>
  <si>
    <t>Revaluó</t>
  </si>
  <si>
    <t>Notas a los Estados Contables al 30 de setiembre de 2024</t>
  </si>
  <si>
    <t>Nota 1 – Consideración de los Estados Contables.</t>
  </si>
  <si>
    <t>Nota 2 - Información básica de la empresa</t>
  </si>
  <si>
    <t>2.1 Naturaleza Jurídica de las actividades de la sociedad</t>
  </si>
  <si>
    <r>
      <t xml:space="preserve">CADIEM Casa de Bolsa S.A. tiene por objeto efectuar todas las actividades, operaciones y servicios que sean compatibles con la actividad de intermediación en el mercado de valores y cualquier otra actividad permitida que previamente, de manera general, lo autorice la Super Intendencia de Valores.
Fue constituida por Escritura Pública Nro. 334, de fecha 12.11.2003, pasada ante la Escribana Pública Katia Ayala Ratti, e inscripta en los Registros Públicos de Personas Jurídicas y Asociaciones, en fecha 23.12.2003. Modificación de Estatutos: Primera modificación: En el Registro Público de Comercio No.291, Serie E, Folio 2581 y sgtes, por Escritura Pública No. 1 del 02.01.2007, Folio 2 y sgtes, pasada por el Escribano Luis Enrique Peroni. Segunda modificación: En el Registro Público de Comercio Número 688, Serie G, folio 5942 del 23/12/2011. Tercera modificación: </t>
    </r>
    <r>
      <rPr>
        <sz val="11"/>
        <rFont val="Gantari"/>
      </rPr>
      <t>En el Registro Público de Comercio Número 147, Serie E, folio 1652 y sgtes de fecha 16/02/2015</t>
    </r>
    <r>
      <rPr>
        <sz val="11"/>
        <color theme="1"/>
        <rFont val="Gantari"/>
      </rPr>
      <t>. Cuarta modificación: En el Registro Público de Comercio Número 1, Serie Comercial, folio 1/15 de fecha 17/08/2017, reingreso 19/09/2017.
Habilitada por la Comisión Nacional de Valores, ahora Super Intedencia de Valores, para operar como Intermediaria en el Mercado de Valores, llevando la Nomenclatura CB (Casa de Bolsa) seguido de la numeración 017, por Resolución No. 754/04 Acta No. 04/04 de fecha 19.01.2004, e igualmente inscripta en la Bolsa de Valores y Productos de Asunción S.A. por Resolución No. 524/04 de fecha 26.01.2004.</t>
    </r>
  </si>
  <si>
    <t>2.2. Participación en otras empresas</t>
  </si>
  <si>
    <t>Nombre</t>
  </si>
  <si>
    <t>Monto de Participación</t>
  </si>
  <si>
    <t>% Participación en Capital de la Otra Empresa</t>
  </si>
  <si>
    <t>% Participación en el Capital Propio</t>
  </si>
  <si>
    <t>Factor de Vinculación</t>
  </si>
  <si>
    <t>Cadiem Administradora de Fondos Patrimoniales de Inversión S.A.</t>
  </si>
  <si>
    <t>Controlante</t>
  </si>
  <si>
    <t>Nota 3 - Principales políticas y prácticas contables aplicadas</t>
  </si>
  <si>
    <t>3.1 Base de Preparación de los Estados Contables</t>
  </si>
  <si>
    <t>Los estados financieros se han preparado de acuerdo con normas contables emitidos por el Consejo de Contadores Públicos del Paraguay y criterios de valuación dictados por la Super Intendecia de Valores.
La moneda funcional y de presentación de los estados financieros de la entidad es el Guaraní, la moneda local de Paraguay.
Dado que la inflación acumulada en los últimos tres años, calculada a base del Índice de Precios al Consumidor emitido por el Banco Central del Paraguay, ha sido inferior al 100%, los estados financieros se presentan en unidad de medida heterogénea. Consecuentemente los estados financieros no fueron expresados en moneda homogénea de poder adquisitivo constante.</t>
  </si>
  <si>
    <t>3.2 Criterio de Valuación</t>
  </si>
  <si>
    <t>Los estados financieros fueron preparados utilizando como principal criterio de valuación el costo histórico, con las excepciones que se mencionan en los siguientes numerales de esta nota.</t>
  </si>
  <si>
    <t>3.3 Política de Constitución de Previsiones</t>
  </si>
  <si>
    <t>Las previsiones para cuentas de dudoso cobro se determinan anualmente sobre la base del estudio de la cartera de clientes realizado con el objeto de determinar la porción no recuperable de las cuentas por cobrar.</t>
  </si>
  <si>
    <t>3.4 Política de Bienes de Uso</t>
  </si>
  <si>
    <t>Al 31 de diciembre de 2019 los bienes de uso se exponen a su costo histórico revaluado a partir del año siguiente al de su incorporación, de acuerdo con lo establecido en el artículo 12 de la Ley N.º 125/91, menos la correspondiente depreciación acumulada. El incremento neto por revaluación se acredita a la cuenta Reserva de Revalúo del patrimonio neto. La depreciación de los bienes de uso es calculada por el método de línea recta a partir del año siguiente de su incorporación, aplicando las tasas anuales determinadas con base en la vida útil de los bienes.
A partir del ejercicio 2020, los bienes de uso se exponen a su costo histórico, revaluado hasta el 31 de diciembre de 2019, menos la correspondiente depreciación acumulada de acuerdo con lo establecido en la Ley 6.380/19. La cuota de depreciación es calculada por el método de línea recta sobre el valor neto contable menos el valor residual de los bienes al 31 de diciembre de 2019, lo que implica un cambio en la base de cálculo de la depreciación respecto al ejercicio anterior. El valor residual es calculado sobre el valor neto contable de los bienes al 31 de diciembre de 2019.
De acuerdo con lo establecido por la Ley 6.380/19, el Poder Ejecutivo podrá establecer el revalúo obligatorio de los bienes del activo fijo, cuando la variación del Índice de Precios al Consumo determinado por el Banco Central del Paraguay alcance al menos el 20% acumulado a partir del ejercicio 2019. El reconocimiento del revalúo obligatorio formará parte de una reserva patrimonial cuyo único destino podrá ser la capitalización.</t>
  </si>
  <si>
    <t>3.5 Política de Reconocimiento de Ingresos y Egresos</t>
  </si>
  <si>
    <t>La entidad aplica el principio de lo devengado para el reconocimiento de los ingresos y la imputación de costos y gastos.
Los ingresos operativos representan el importe de los bienes y servicios suministrados a terceros y son reconocidos en el Estado de Resultados cuando los riesgos y beneficios significativos asociados a la propiedad de estos han sido transferidos al comprador.
La amortización de los bienes de uso es calculada según los criterios indicados en la Nota 3.4</t>
  </si>
  <si>
    <t>3.6 Definición de Fondos Adoptada para la Preparación del Estado de Flujo de Efectivo</t>
  </si>
  <si>
    <t>Para la preparación del Estado de Flujos de Efectivo se definió como fondos a las disponibilidades.</t>
  </si>
  <si>
    <t>3.7 Política de Valuación de las Inversiones de Largo Plazo</t>
  </si>
  <si>
    <t>Las inversiones a largo plazo se evalúan según su costo histórico más lo que resultare del VPP, exceptuando las acciones de la BVA que se valoriza según último valor negociado.</t>
  </si>
  <si>
    <t>Nota 4 – Cambios de Políticas y Procedimientos de Contabilidad</t>
  </si>
  <si>
    <t>Las Políticas y Procedimientos de Contabilidad con relación al año anterior no sufrieron cambios a la fecha de este informe.</t>
  </si>
  <si>
    <t>Nota 5 – Criterios específicos de valuación</t>
  </si>
  <si>
    <t>A) Valuación en Moneda Extranjera</t>
  </si>
  <si>
    <t>Tipo de cambio comprador</t>
  </si>
  <si>
    <t xml:space="preserve">Tipo de cambio vendedor       </t>
  </si>
  <si>
    <t>B) Posición en Moneda Extranjera</t>
  </si>
  <si>
    <t>DETALLE</t>
  </si>
  <si>
    <t>Moneda Extranjera Clase</t>
  </si>
  <si>
    <t>Moneda Extranjera Monto</t>
  </si>
  <si>
    <t>TIPO DE CAMBIO</t>
  </si>
  <si>
    <t>SALDO
AL</t>
  </si>
  <si>
    <t>USD</t>
  </si>
  <si>
    <t>Inversiones</t>
  </si>
  <si>
    <t>Total Activo</t>
  </si>
  <si>
    <t>Deudas Diversas</t>
  </si>
  <si>
    <t>Deudas Financieras</t>
  </si>
  <si>
    <t>Total Pasivo</t>
  </si>
  <si>
    <t>POSICIÓN NETA</t>
  </si>
  <si>
    <t>C) Diferencia de Cambio en Moneda Extranjera</t>
  </si>
  <si>
    <t>Concepto</t>
  </si>
  <si>
    <t>Tipo
de
Cambio</t>
  </si>
  <si>
    <t>Monto
Ajustado</t>
  </si>
  <si>
    <t>Ganancia por Valuación de Activos Monetarios en Moneda Extranjera</t>
  </si>
  <si>
    <t>Ganancia por Valuación de Pasivos Monetarios en Moneda Extranjera</t>
  </si>
  <si>
    <t>Pérdida por Valuación de Activos Monetarios en Moneda Extranjera</t>
  </si>
  <si>
    <t>Pérdida por Valuación de Pasivos Monetarios en Moneda Extranjera</t>
  </si>
  <si>
    <r>
      <t xml:space="preserve">D) Disponibilidades: </t>
    </r>
    <r>
      <rPr>
        <sz val="11"/>
        <color theme="1"/>
        <rFont val="Gantari"/>
      </rPr>
      <t>La cuenta disponibilidades está compuesta por valores de Cuenta Propia y valores de Cuentas Compensadoras, que se detallan a continuación.</t>
    </r>
  </si>
  <si>
    <t>Bancos Cuenta Propia Gs.</t>
  </si>
  <si>
    <t>Banco Itaú Paraguay S.A.</t>
  </si>
  <si>
    <t>Banco Atlas S.A.</t>
  </si>
  <si>
    <t>Ueno Bank SA Gs</t>
  </si>
  <si>
    <t>Bancos Varios Gs.</t>
  </si>
  <si>
    <t>Solar Ahorro y Finanzas S.A.E.C.A.</t>
  </si>
  <si>
    <t>Interfisa Banco S.A.E.C.A.</t>
  </si>
  <si>
    <t>Banco GNB Paraguay S.A.</t>
  </si>
  <si>
    <t>Banco Nacional de Fomento</t>
  </si>
  <si>
    <t>Bancop S.A.</t>
  </si>
  <si>
    <t>Banco Continental S.A.E.C.A.</t>
  </si>
  <si>
    <t xml:space="preserve">Banco Rio </t>
  </si>
  <si>
    <t>Financiera Pyo. Japonesa</t>
  </si>
  <si>
    <t>Banco Familiar S.A.E.C.A.</t>
  </si>
  <si>
    <t>Banco BASA S.A.</t>
  </si>
  <si>
    <t>Sub-Total</t>
  </si>
  <si>
    <t>Bancos Cuenta Propia USD</t>
  </si>
  <si>
    <t>Banco Itaú Paraguay S.A..</t>
  </si>
  <si>
    <t>Banco Atlas S.A..</t>
  </si>
  <si>
    <t>Solar Ahorro y Finanzas S.A.E.C.A..</t>
  </si>
  <si>
    <t>Banco Morgan Stanley</t>
  </si>
  <si>
    <t>Bancos Varios USD</t>
  </si>
  <si>
    <t>Banco GNB Paraguay S.A..</t>
  </si>
  <si>
    <t>Banco BASA S.A..</t>
  </si>
  <si>
    <t>Visión Banco S.A.E.C.A..</t>
  </si>
  <si>
    <t>Banco Pershing - Latin Securities</t>
  </si>
  <si>
    <t>Sudameris Bank S.A.E.C.A..</t>
  </si>
  <si>
    <t>Banco Itaú Paraguay S.A. Gs.</t>
  </si>
  <si>
    <t>Banco Itaú Paraguay S.A. USD</t>
  </si>
  <si>
    <t>TOTAL DISPONIBILIDADES</t>
  </si>
  <si>
    <t>E) Créditos</t>
  </si>
  <si>
    <r>
      <t>Deudores por Intermediación:</t>
    </r>
    <r>
      <rPr>
        <sz val="11"/>
        <color theme="1"/>
        <rFont val="Gantari"/>
      </rPr>
      <t xml:space="preserve"> La composición es la siguiente</t>
    </r>
  </si>
  <si>
    <t>Intermediación Negociación de Títulos</t>
  </si>
  <si>
    <t>Comisión Colocación de Títulos</t>
  </si>
  <si>
    <t>Servicios Financieros</t>
  </si>
  <si>
    <t>Representación Obligacionista</t>
  </si>
  <si>
    <t>Mantenimiento Bursátil</t>
  </si>
  <si>
    <t xml:space="preserve">TOTAL  </t>
  </si>
  <si>
    <r>
      <t>Deudores Varios:</t>
    </r>
    <r>
      <rPr>
        <sz val="11"/>
        <color theme="1"/>
        <rFont val="Gantari"/>
      </rPr>
      <t xml:space="preserve"> La composición es la siguiente</t>
    </r>
  </si>
  <si>
    <t>Adelanto de Vto.</t>
  </si>
  <si>
    <t>Otras Deudas</t>
  </si>
  <si>
    <r>
      <t>Derechos Sobre Títulos por Contrato de Underwriting:</t>
    </r>
    <r>
      <rPr>
        <sz val="11"/>
        <color theme="1"/>
        <rFont val="Gantari"/>
      </rPr>
      <t xml:space="preserve"> A la fecha del presente informe la empresa no cuenta con contratos por dicho concepto.</t>
    </r>
  </si>
  <si>
    <r>
      <t>F) Cargos Diferidos:</t>
    </r>
    <r>
      <rPr>
        <sz val="11"/>
        <color theme="1"/>
        <rFont val="Gantari"/>
      </rPr>
      <t xml:space="preserve"> A la fecha del presente informe la entidad no tiene datos que informar en esta nota</t>
    </r>
  </si>
  <si>
    <r>
      <t>G) Otros Activos Corrientes y No Corrientes:</t>
    </r>
    <r>
      <rPr>
        <sz val="11"/>
        <color theme="1"/>
        <rFont val="Gantari"/>
      </rPr>
      <t xml:space="preserve"> La composición es la siguiente</t>
    </r>
  </si>
  <si>
    <t>OTROS ACTIVOS CORRIENTES</t>
  </si>
  <si>
    <t>Crédito Fiscal</t>
  </si>
  <si>
    <t>Anticipo Proveedores</t>
  </si>
  <si>
    <t>Gastos a Devengar</t>
  </si>
  <si>
    <t>Créditos al Personal</t>
  </si>
  <si>
    <t>Intereses a Cobrar</t>
  </si>
  <si>
    <t>OTROS ACTIVOS NO CORRIENTES</t>
  </si>
  <si>
    <t>Fideicomiso Garantía</t>
  </si>
  <si>
    <t>Garantía de Alquiler</t>
  </si>
  <si>
    <t>H) Préstamos Financieros (corto y largo plazo)</t>
  </si>
  <si>
    <r>
      <t>Préstamos Financieros:</t>
    </r>
    <r>
      <rPr>
        <sz val="11"/>
        <color theme="1"/>
        <rFont val="Gantari"/>
      </rPr>
      <t xml:space="preserve"> Préstamos a Corto Plazo</t>
    </r>
  </si>
  <si>
    <t>Préstamo USD</t>
  </si>
  <si>
    <t>Zeta Banco SAECA</t>
  </si>
  <si>
    <t>Intereses a Pagar</t>
  </si>
  <si>
    <t>T.C. SET</t>
  </si>
  <si>
    <t>Sub-total</t>
  </si>
  <si>
    <t>TOTAL BANCOS</t>
  </si>
  <si>
    <r>
      <t xml:space="preserve">I) Operación en Reporto: </t>
    </r>
    <r>
      <rPr>
        <sz val="11"/>
        <color theme="1"/>
        <rFont val="Gantari"/>
      </rPr>
      <t>Las operaciones Reportadas activas a la fecha son las siguientes</t>
    </r>
  </si>
  <si>
    <t>Fecha Op.</t>
  </si>
  <si>
    <t>Cod. Negociación</t>
  </si>
  <si>
    <t>Moneda</t>
  </si>
  <si>
    <t>Monto Contable</t>
  </si>
  <si>
    <t>Plazo</t>
  </si>
  <si>
    <t>Fecha de Vencimiento</t>
  </si>
  <si>
    <t>PYFRI01F3892</t>
  </si>
  <si>
    <t>Guaraní</t>
  </si>
  <si>
    <t>PYCAT04F3062</t>
  </si>
  <si>
    <t>SUB-TOTAL OPERACIÓN EN REPORTO Gs</t>
  </si>
  <si>
    <t>PYBAM01F2487</t>
  </si>
  <si>
    <t>PYSUD01F2204</t>
  </si>
  <si>
    <t>SUB-TOTAL OPERACIÓN EN REPORTO USD</t>
  </si>
  <si>
    <t>TOTAL OPERACIÓN EN REPORTO</t>
  </si>
  <si>
    <t>Monto Inicial</t>
  </si>
  <si>
    <t>PYTNA01F0902</t>
  </si>
  <si>
    <t>PYTNA02F1255</t>
  </si>
  <si>
    <t>J) Documentos y Cuentas por Pagar (corto y largo plazo)</t>
  </si>
  <si>
    <r>
      <t>Acreedores Varios:</t>
    </r>
    <r>
      <rPr>
        <sz val="11"/>
        <color theme="1"/>
        <rFont val="Gantari"/>
      </rPr>
      <t xml:space="preserve"> La composición es la siguiente</t>
    </r>
  </si>
  <si>
    <t>Servicios a Pagar Gs.</t>
  </si>
  <si>
    <t>Servicios a Pagar USD</t>
  </si>
  <si>
    <r>
      <t>K) Acreedores por Intermediación (Corto y Largo Plazo):</t>
    </r>
    <r>
      <rPr>
        <sz val="11"/>
        <color theme="1"/>
        <rFont val="Gantari"/>
      </rPr>
      <t xml:space="preserve"> La composición es la siguiente</t>
    </r>
  </si>
  <si>
    <t>Acreedores por Vto. Título</t>
  </si>
  <si>
    <r>
      <t>L) Administración de Cartera:</t>
    </r>
    <r>
      <rPr>
        <sz val="11"/>
        <color theme="1"/>
        <rFont val="Gantari"/>
      </rPr>
      <t xml:space="preserve"> La entidad no cuenta con obligaciones a la fecha</t>
    </r>
  </si>
  <si>
    <r>
      <t>M) Otros Pasivos Corrientes y No Corrientes:</t>
    </r>
    <r>
      <rPr>
        <sz val="11"/>
        <color theme="1"/>
        <rFont val="Gantari"/>
      </rPr>
      <t xml:space="preserve"> La composición es la siguiente</t>
    </r>
  </si>
  <si>
    <t>Prov. p/ Pago de Gratificaciones</t>
  </si>
  <si>
    <t>Anticipo de Cliente</t>
  </si>
  <si>
    <t>Tarjeta de Crédito</t>
  </si>
  <si>
    <t>N) Patrimonio</t>
  </si>
  <si>
    <t>SALDO AL INICIO</t>
  </si>
  <si>
    <t>AUMENTOS</t>
  </si>
  <si>
    <t>DISMINUCIÓN</t>
  </si>
  <si>
    <t>SALDO AL CIERRE</t>
  </si>
  <si>
    <t>Aporte no Capitalizado</t>
  </si>
  <si>
    <t>Reservas</t>
  </si>
  <si>
    <t>Resultado Acumulado</t>
  </si>
  <si>
    <r>
      <t>O) Previsiones:</t>
    </r>
    <r>
      <rPr>
        <sz val="11"/>
        <color theme="1"/>
        <rFont val="Gantari"/>
      </rPr>
      <t xml:space="preserve"> La entidad no considera necesario realizar previsiones</t>
    </r>
  </si>
  <si>
    <t>P) Otros Ingresos Operativos</t>
  </si>
  <si>
    <t>Administrativos</t>
  </si>
  <si>
    <t>Aranceles y Fondo de Garantía</t>
  </si>
  <si>
    <t>Servicios de Representación</t>
  </si>
  <si>
    <t>Ingresos Varios por Asesoría</t>
  </si>
  <si>
    <t>Ingresos Operativos Varios</t>
  </si>
  <si>
    <t>Q) Otros Gastos Operativos, de Comercialización y de Administración</t>
  </si>
  <si>
    <t>Aranceles CNV-SEPRELAD</t>
  </si>
  <si>
    <t>Gastos Bursátiles</t>
  </si>
  <si>
    <t>Manejo de Archivos</t>
  </si>
  <si>
    <t>Operación en Reporto</t>
  </si>
  <si>
    <t>Fidelización</t>
  </si>
  <si>
    <t>Gastos Varios de Comercialización</t>
  </si>
  <si>
    <t>Gastos de Viaje</t>
  </si>
  <si>
    <t>Gastos de Consumición</t>
  </si>
  <si>
    <t>Gastos Varios</t>
  </si>
  <si>
    <t>Gastos al Personal</t>
  </si>
  <si>
    <t>Gastos Varios de Administración</t>
  </si>
  <si>
    <t>Honorarios</t>
  </si>
  <si>
    <t>Movilidad y Viático</t>
  </si>
  <si>
    <t>Donaciones</t>
  </si>
  <si>
    <t>Gastos de Tarjeta</t>
  </si>
  <si>
    <t>R) Otros Ingresos y Egresos</t>
  </si>
  <si>
    <t>Gestión de Cobranza</t>
  </si>
  <si>
    <t>Alquileres Cobrados</t>
  </si>
  <si>
    <t>Ingresos Varios</t>
  </si>
  <si>
    <t>Nota 6 – Información Referente a Contingencias y Compromisos</t>
  </si>
  <si>
    <r>
      <t xml:space="preserve">A) Compromisos Directos: </t>
    </r>
    <r>
      <rPr>
        <sz val="11"/>
        <color theme="1"/>
        <rFont val="Gantari"/>
      </rPr>
      <t>A la fecha del informe no existen compromisos directos relevantes que informar o detallar en la presente nota.</t>
    </r>
  </si>
  <si>
    <r>
      <t xml:space="preserve">B) Contingencias Legales: </t>
    </r>
    <r>
      <rPr>
        <sz val="11"/>
        <color theme="1"/>
        <rFont val="Gantari"/>
      </rPr>
      <t>La empresa no cuenta con juicios ni otras acciones que comprometa a la libre disponibilidad de sus bienes ni al libre desarrollo de sus actividades comerciales.</t>
    </r>
  </si>
  <si>
    <r>
      <t xml:space="preserve">C) Garantías Constituidas: </t>
    </r>
    <r>
      <rPr>
        <sz val="11"/>
        <rFont val="Gantari"/>
      </rPr>
      <t>Cadiem Casa de Bolsa dando cumplimiento de la obligación establecida en la Ley 5810/17 en su artículo 111, constituyo a favor de la BVA en fecha 05/07/2023 la garantía sobre Bonos, con las siguientes características:
•	Emisor:			Grupo Vazquez
•	Título:			Bono
•	ISIN:			PYGVA01F1673
•	Cantidad:		100
•	Valor Nominal Total:	USD 100.000-
•	Vencimiento:		29/06/2026
•	Tasa Nominal:		6,5%</t>
    </r>
  </si>
  <si>
    <t>Nota 7 – Hechos posteriores al Cierre del Ejercicio:</t>
  </si>
  <si>
    <t>Entre la fecha de cierre y la fecha de emisión de estos estados financieros, no han ocurrido hechos significativos de carácter financiero o de otra índole que afecten la situación patrimonial y financiera o los resultados de la Sociedad.</t>
  </si>
  <si>
    <t>Nota 8 – Limitación a la libre disponibilidad de los activos o del patrimonio y cualquier restricción al derecho de propiedad.</t>
  </si>
  <si>
    <t>La empresa no cuenta con ningún tipo de limitación a libre disposición de los activos o de patrimonio, tampoco existe restricciones al derecho de la propiedad.</t>
  </si>
  <si>
    <t>Nota 9 – Cambios Contables</t>
  </si>
  <si>
    <t>No se incurrió a ningún cambio de procedimiento en la aplicación y estimación contable en referencia a los ejercicios anteriores al presente.</t>
  </si>
  <si>
    <t>Nota 10 – Restricciones para distribución de Utilidades</t>
  </si>
  <si>
    <t>La empresa, una vez aprobada por asamblea y retenido el Impuesto a los Dividendos y Utilidades (IDU) según esta reglamentada en el Título II de la Ley 6380/19, distribuye sin ninguna restricción las utilidades disponibles al cierre de cada periodo.</t>
  </si>
  <si>
    <t>Nota 11 – Sanciones</t>
  </si>
  <si>
    <t>La empresa no cuenta con ningún tipo de sanciones a la fecha del presente informe.</t>
  </si>
  <si>
    <t>Nota 12 – Cuentas de Orden</t>
  </si>
  <si>
    <t>Cartera de Inversiones al 30/09/2024 comparativo al 31/12/2023</t>
  </si>
  <si>
    <t>INFIRMACIÓN SOBRE EL DOCUMENTO Y EMISOR</t>
  </si>
  <si>
    <t>INFORMACIÓN SOBRE EL EMISOR AL FECHA DE LA ÚLTIMA INFORMACIÓN DISPONIBLE</t>
  </si>
  <si>
    <t>EMISOR</t>
  </si>
  <si>
    <t>TIPO DE TÍTULO</t>
  </si>
  <si>
    <t>CANTIDAD DE TÍTULOS</t>
  </si>
  <si>
    <t>VALOR NOMINAL UNITARIO</t>
  </si>
  <si>
    <t>VALOR CONTABLE</t>
  </si>
  <si>
    <t>RESULTADO</t>
  </si>
  <si>
    <t>Cementos Concepcion SAE</t>
  </si>
  <si>
    <t>Bono</t>
  </si>
  <si>
    <t>Electroban S.A.E.C.A.</t>
  </si>
  <si>
    <t>Frigorifico Concepción S.A.</t>
  </si>
  <si>
    <t>Grupo Vazquez SAE</t>
  </si>
  <si>
    <t>ITTI SAECA</t>
  </si>
  <si>
    <t>Izaguirre Barrail Inversora S.A.E.C.A.</t>
  </si>
  <si>
    <t>LCR S.A.E.C.A.</t>
  </si>
  <si>
    <t>S.A.C.I. H.Petersen</t>
  </si>
  <si>
    <t>Tecsul S.A.E.</t>
  </si>
  <si>
    <t>TELECEL S.A.E.</t>
  </si>
  <si>
    <t>FINANCIERA PARAGUAYO JAPONESA S.A.E.C.A.</t>
  </si>
  <si>
    <t>CDA</t>
  </si>
  <si>
    <t>Zeta Banco S.A.E.C.A.</t>
  </si>
  <si>
    <t>Acciones</t>
  </si>
  <si>
    <t>Cheque diferido</t>
  </si>
  <si>
    <t>GESTIONES Y COBRANZAS S.A.</t>
  </si>
  <si>
    <t>Pagaré</t>
  </si>
  <si>
    <t>SUB TOTAL GS</t>
  </si>
  <si>
    <t>Sudameris Bank S.A.E.C.A.</t>
  </si>
  <si>
    <t>Bono Subordinado</t>
  </si>
  <si>
    <t>Solar Banco S.A.E.</t>
  </si>
  <si>
    <t>Banco Basa S.A.</t>
  </si>
  <si>
    <t>Ueno Bank S.A.</t>
  </si>
  <si>
    <t>SUB TOTAL USD</t>
  </si>
  <si>
    <t>SUB TOTAL EN GS</t>
  </si>
  <si>
    <t>TOTAL AL 30/09/2024</t>
  </si>
  <si>
    <t>TOTAL AL 31/12/2023</t>
  </si>
  <si>
    <t>BOLSA DE VALORES  DE ASUNCIÓN</t>
  </si>
  <si>
    <t>CAJA DE VALORES DEL PARAGUAY</t>
  </si>
  <si>
    <t>CADIEM AFPISA</t>
  </si>
  <si>
    <t>TERRENOS</t>
  </si>
  <si>
    <t>Titulo</t>
  </si>
  <si>
    <t>N/A</t>
  </si>
  <si>
    <t>CUENTAS</t>
  </si>
  <si>
    <t>Cantidad</t>
  </si>
  <si>
    <t>VALOR DE COTIZACIÓN</t>
  </si>
  <si>
    <t>Inversiones Corrientes</t>
  </si>
  <si>
    <t>Inversiones No Corrientes</t>
  </si>
  <si>
    <t>Acciones Ordinarias</t>
  </si>
  <si>
    <t>CANTIDAD</t>
  </si>
  <si>
    <t>VALOR NOMINAL</t>
  </si>
  <si>
    <t>VALOR DE MERCADO</t>
  </si>
  <si>
    <t>(En Guaraníes)</t>
  </si>
  <si>
    <t xml:space="preserve">R U B R O </t>
  </si>
  <si>
    <t>VALORES ORIGINALES</t>
  </si>
  <si>
    <t>DEPRECIACIONES</t>
  </si>
  <si>
    <t>NETO RESULTANTE</t>
  </si>
  <si>
    <t>Valores al inicio</t>
  </si>
  <si>
    <t>Altas</t>
  </si>
  <si>
    <t>Bajas</t>
  </si>
  <si>
    <t>Revalúo del Período</t>
  </si>
  <si>
    <t>Valores al Cierre</t>
  </si>
  <si>
    <t>Acumuladas al inicio</t>
  </si>
  <si>
    <t>Depreciación del Período</t>
  </si>
  <si>
    <t>Acumuladas al Cierre</t>
  </si>
  <si>
    <t>Bienes de uso e intangible</t>
  </si>
  <si>
    <t>Muebles y Útiles</t>
  </si>
  <si>
    <t>Equipos de Oficina</t>
  </si>
  <si>
    <t>Equipos de Informática</t>
  </si>
  <si>
    <t>Instalaciones</t>
  </si>
  <si>
    <t>Mejoras en Predio Ajeno</t>
  </si>
  <si>
    <t>Maquinarias y Equipos</t>
  </si>
  <si>
    <t>Cuadro de Intangibles por al 30 de setiembre de 2024</t>
  </si>
  <si>
    <t>Licencias</t>
  </si>
  <si>
    <t>ANEXO DE CAPITAL</t>
  </si>
  <si>
    <t>Composición Accionaria al 30/09/2024</t>
  </si>
  <si>
    <t>CAPITAL INTEGRADO</t>
  </si>
  <si>
    <t>Accionistas</t>
  </si>
  <si>
    <t>% Participación en el Capital Integrado</t>
  </si>
  <si>
    <t>(%) Votos</t>
  </si>
  <si>
    <t>Liliana Yolanda Meza</t>
  </si>
  <si>
    <t>Jaime Hitoshi Kurosu Ishigaki</t>
  </si>
  <si>
    <t>MADIBA S.A.</t>
  </si>
  <si>
    <t>James Edward Clifton Spalding Hellmer</t>
  </si>
  <si>
    <t>Erasmo Luis Aguilar Delvalle</t>
  </si>
  <si>
    <t>Hugo Cesar Recalde Benitez</t>
  </si>
  <si>
    <t>Roberto Jose Blumenfeld</t>
  </si>
  <si>
    <t>Francisco Yanagida Ishikawa</t>
  </si>
  <si>
    <t>Natalia Trinidad</t>
  </si>
  <si>
    <t>Osvaldo Serafini</t>
  </si>
  <si>
    <t>Alejandro Omar Codas Laterza</t>
  </si>
  <si>
    <t>Julio Ruben Sykora Frich</t>
  </si>
  <si>
    <t>Carlos Roberto Díaz Rossi</t>
  </si>
  <si>
    <t>Myriam Silva</t>
  </si>
  <si>
    <t>Viviana Cabrera</t>
  </si>
  <si>
    <t>Roberto Acosta</t>
  </si>
  <si>
    <t>Miriam Concepcion Ayala Vda. De Contreras</t>
  </si>
  <si>
    <t xml:space="preserve">Verónica Contreras Ayala </t>
  </si>
  <si>
    <t>RAS S.A.</t>
  </si>
  <si>
    <t>Ancamar S.A.</t>
  </si>
  <si>
    <t>Vinanzas S.A.</t>
  </si>
  <si>
    <t>Marcos Aurelio Mañotti Gonzalez</t>
  </si>
  <si>
    <t xml:space="preserve">Jorge Luis Roman Zaracho </t>
  </si>
  <si>
    <t xml:space="preserve">Jose Maria Mañotti Gonzalez </t>
  </si>
  <si>
    <t>Emilio Samuel Hirschkorn Skliar</t>
  </si>
  <si>
    <t>AGB Constructora S.A.</t>
  </si>
  <si>
    <t xml:space="preserve">Victor Ignacio Gonzalez Acosta </t>
  </si>
  <si>
    <t>Marcelo Andres Diaz de Vivar  Kroug</t>
  </si>
  <si>
    <t xml:space="preserve">Carmelo Wigberto Blasco Martinez </t>
  </si>
  <si>
    <t>Roberto Fabian Elías Díaz</t>
  </si>
  <si>
    <t>Cimar S.A.</t>
  </si>
  <si>
    <t>Maria Lourdes Gamarra Marin</t>
  </si>
  <si>
    <t>Lucia Emilia Ayala Person</t>
  </si>
  <si>
    <t>Hugo Teodoro Berkemeyer Rodriguez</t>
  </si>
  <si>
    <t>Marcelo Emilio Ayala Person</t>
  </si>
  <si>
    <t>Hugo Fernando Martínez Fernandez</t>
  </si>
  <si>
    <t>Rodrigo Garcia</t>
  </si>
  <si>
    <t>Ricardo Daniel Contreras</t>
  </si>
  <si>
    <t>Composición de saldos con relacionadas</t>
  </si>
  <si>
    <t>Cuentas a Cobrar</t>
  </si>
  <si>
    <t>NOMBRE</t>
  </si>
  <si>
    <t>RELACION</t>
  </si>
  <si>
    <t>TIPO DE OPERACIÓN</t>
  </si>
  <si>
    <t>Cadiem AFPISA</t>
  </si>
  <si>
    <t>Controlada</t>
  </si>
  <si>
    <t>Agente Colocador</t>
  </si>
  <si>
    <t>Jessica Diaz</t>
  </si>
  <si>
    <t>Créditos Varios</t>
  </si>
  <si>
    <t>Jorge Ugarte</t>
  </si>
  <si>
    <t>Plana ejecutiva</t>
  </si>
  <si>
    <t>Aranceles por Operación</t>
  </si>
  <si>
    <t>Administradores</t>
  </si>
  <si>
    <t>Gloria Ayala</t>
  </si>
  <si>
    <t>Directores</t>
  </si>
  <si>
    <t>César Paredes</t>
  </si>
  <si>
    <t>Cuentas por Pagar</t>
  </si>
  <si>
    <t>Juana Galeano</t>
  </si>
  <si>
    <t>Por Servicios</t>
  </si>
  <si>
    <t>Liliana Meza</t>
  </si>
  <si>
    <t>Elías Gelay</t>
  </si>
  <si>
    <t>INGRESOS</t>
  </si>
  <si>
    <t>Valuación</t>
  </si>
  <si>
    <t>Operaciones por servicios</t>
  </si>
  <si>
    <t>Mathias Velazquez</t>
  </si>
  <si>
    <t>Fátima Flecha</t>
  </si>
  <si>
    <t>Miriam Ayala</t>
  </si>
  <si>
    <t>TOTAL INGRESOS</t>
  </si>
  <si>
    <t>EGRESOS</t>
  </si>
  <si>
    <t>GASTOS</t>
  </si>
  <si>
    <t>TOTAL GASTOS</t>
  </si>
  <si>
    <r>
      <t xml:space="preserve">Ingresos por Operaciones y Servicios a Personas Relacionadas </t>
    </r>
    <r>
      <rPr>
        <b/>
        <sz val="8"/>
        <rFont val="Gantari"/>
      </rPr>
      <t>(*)</t>
    </r>
  </si>
  <si>
    <r>
      <t xml:space="preserve">Otros Ingresos Operativos </t>
    </r>
    <r>
      <rPr>
        <b/>
        <sz val="8"/>
        <rFont val="Gantari"/>
      </rPr>
      <t>(*)</t>
    </r>
  </si>
  <si>
    <r>
      <rPr>
        <b/>
        <sz val="9"/>
        <color theme="1"/>
        <rFont val="Gantari"/>
      </rPr>
      <t>(*)</t>
    </r>
    <r>
      <rPr>
        <sz val="11"/>
        <color theme="1"/>
        <rFont val="Gantari"/>
      </rPr>
      <t xml:space="preserve"> El periodo comparativo fue reexpresado a efectos informativos</t>
    </r>
  </si>
  <si>
    <t>Los estados contables fueron aprobados por Acta de Directorio N° 240 de fecha 13/11/2024 sin ninguna observación que mencionar.</t>
  </si>
  <si>
    <t>Cuadro de Bienes de Uso al 30 de setiembre de 2024</t>
  </si>
  <si>
    <r>
      <t xml:space="preserve">Los montos expuestos de las cuentas de orden como parte de la información de los estados contables corresponden a:
</t>
    </r>
    <r>
      <rPr>
        <b/>
        <sz val="11"/>
        <rFont val="Gantari"/>
      </rPr>
      <t>-</t>
    </r>
    <r>
      <rPr>
        <sz val="11"/>
        <rFont val="Gantari"/>
      </rPr>
      <t xml:space="preserve">Títulos de Capital y Cupones de Intereses de Certificados de Depósitos de Ahorro, Acciones y Pagarés. Estos valores se encuentran resguardados en la Caja de Valores del Paraguay.
</t>
    </r>
  </si>
  <si>
    <t>Gs. 46.864.000.000</t>
  </si>
  <si>
    <t>Oficial de Cumplimiento</t>
  </si>
  <si>
    <t>Pedro Galeano</t>
  </si>
  <si>
    <r>
      <t xml:space="preserve">Inmuebles </t>
    </r>
    <r>
      <rPr>
        <b/>
        <sz val="8"/>
        <color rgb="FF000000"/>
        <rFont val="Gantari"/>
      </rPr>
      <t>(*)</t>
    </r>
  </si>
  <si>
    <t>(*) Reexpresado a efectos informativos, en el periodo 2023 el saldo figuraba como Activo Corriente.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</si>
</sst>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43" formatCode="_ * #,##0.00_ ;_ * \-#,##0.00_ ;_ * &quot;-&quot;??_ ;_ @_ "/>
    <numFmt numFmtId="164" formatCode="_-* #,##0_-;\-* #,##0_-;_-* &quot;-&quot;_-;_-@_-"/>
    <numFmt numFmtId="165" formatCode="_-* #,##0\ _€_-;\-* #,##0\ _€_-;_-* &quot;-&quot;\ _€_-;_-@_-"/>
    <numFmt numFmtId="166" formatCode="_(* #,##0_);_(* \(#,##0\);_(* &quot;-&quot;_);_(@_)"/>
    <numFmt numFmtId="167" formatCode="#,##0_);\(#,##0\);\ &quot;-&quot;_)"/>
    <numFmt numFmtId="168" formatCode="_(* #,##0.00_);_(* \(#,##0.00\);_(* &quot;-&quot;_);_(@_)"/>
    <numFmt numFmtId="169" formatCode="_ * #,##0.00_ ;_ * \-#,##0.00_ ;_ * &quot;-&quot;_ ;_ @_ "/>
    <numFmt numFmtId="170" formatCode="0.0%"/>
  </numFmts>
  <fonts count="36" x14ac:knownFonts="1">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sz val="10"/>
      <name val="Verdana"/>
      <family val="2"/>
    </font>
    <font>
      <sz val="11"/>
      <color theme="1"/>
      <name val="Gantari"/>
    </font>
    <font>
      <b/>
      <sz val="16"/>
      <color theme="1"/>
      <name val="Gantari"/>
    </font>
    <font>
      <u/>
      <sz val="14"/>
      <color theme="1"/>
      <name val="Gantari"/>
    </font>
    <font>
      <u/>
      <sz val="11"/>
      <color theme="10"/>
      <name val="Gantari"/>
    </font>
    <font>
      <b/>
      <u/>
      <sz val="11"/>
      <color theme="1"/>
      <name val="Gantari"/>
    </font>
    <font>
      <b/>
      <sz val="11"/>
      <color theme="1"/>
      <name val="Gantari"/>
    </font>
    <font>
      <b/>
      <sz val="10"/>
      <color theme="1"/>
      <name val="Gantari"/>
    </font>
    <font>
      <sz val="11"/>
      <name val="Gantari"/>
    </font>
    <font>
      <b/>
      <sz val="11"/>
      <color rgb="FF000000"/>
      <name val="Gantari"/>
    </font>
    <font>
      <b/>
      <sz val="11"/>
      <name val="Gantari"/>
    </font>
    <font>
      <sz val="8"/>
      <color theme="1"/>
      <name val="Gantari"/>
    </font>
    <font>
      <b/>
      <sz val="11"/>
      <color rgb="FFFFFFFF"/>
      <name val="Gantari"/>
    </font>
    <font>
      <sz val="11"/>
      <color rgb="FFFFFFFF"/>
      <name val="Gantari"/>
    </font>
    <font>
      <sz val="11"/>
      <color rgb="FFFF0000"/>
      <name val="Gantari"/>
    </font>
    <font>
      <sz val="11"/>
      <color theme="0"/>
      <name val="Gantari"/>
    </font>
    <font>
      <b/>
      <sz val="9"/>
      <color theme="1"/>
      <name val="Gantari"/>
    </font>
    <font>
      <u/>
      <sz val="11"/>
      <color theme="1"/>
      <name val="Gantari"/>
    </font>
    <font>
      <i/>
      <sz val="10"/>
      <color theme="1"/>
      <name val="Gantari"/>
    </font>
    <font>
      <b/>
      <i/>
      <sz val="11"/>
      <name val="Gantari"/>
    </font>
    <font>
      <b/>
      <sz val="11"/>
      <color indexed="8"/>
      <name val="Gantari"/>
    </font>
    <font>
      <b/>
      <sz val="10"/>
      <color indexed="8"/>
      <name val="Gantari"/>
    </font>
    <font>
      <b/>
      <u/>
      <sz val="11"/>
      <color indexed="8"/>
      <name val="Gantari"/>
    </font>
    <font>
      <b/>
      <u/>
      <sz val="11"/>
      <name val="Gantari"/>
    </font>
    <font>
      <sz val="11"/>
      <color indexed="8"/>
      <name val="Gantari"/>
    </font>
    <font>
      <u/>
      <sz val="11"/>
      <name val="Gantari"/>
    </font>
    <font>
      <i/>
      <sz val="10"/>
      <color rgb="FFFF0000"/>
      <name val="Gantari"/>
    </font>
    <font>
      <i/>
      <sz val="11"/>
      <color theme="1"/>
      <name val="Gantari"/>
    </font>
    <font>
      <sz val="11"/>
      <color rgb="FF000000"/>
      <name val="Calibri"/>
      <family val="2"/>
    </font>
    <font>
      <sz val="11"/>
      <color rgb="FF000000"/>
      <name val="Gantari"/>
    </font>
    <font>
      <b/>
      <sz val="8"/>
      <name val="Gantari"/>
    </font>
    <font>
      <b/>
      <sz val="8"/>
      <color rgb="FF000000"/>
      <name val="Gantari"/>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4" tint="0.59999389629810485"/>
        <bgColor indexed="64"/>
      </patternFill>
    </fill>
    <fill>
      <patternFill patternType="solid">
        <fgColor theme="9"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thin">
        <color auto="1"/>
      </top>
      <bottom style="double">
        <color indexed="64"/>
      </bottom>
      <diagonal/>
    </border>
  </borders>
  <cellStyleXfs count="13">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xf numFmtId="0" fontId="3" fillId="0" borderId="0"/>
    <xf numFmtId="0" fontId="3" fillId="0" borderId="0"/>
    <xf numFmtId="41" fontId="1" fillId="0" borderId="0" applyFont="0" applyFill="0" applyBorder="0" applyAlignment="0" applyProtection="0"/>
    <xf numFmtId="0" fontId="4" fillId="0" borderId="0"/>
    <xf numFmtId="41" fontId="1" fillId="0" borderId="0" applyFont="0" applyFill="0" applyBorder="0" applyAlignment="0" applyProtection="0"/>
    <xf numFmtId="164" fontId="1" fillId="0" borderId="0" applyFont="0" applyFill="0" applyBorder="0" applyAlignment="0" applyProtection="0"/>
    <xf numFmtId="0" fontId="32" fillId="0" borderId="0"/>
    <xf numFmtId="41" fontId="1" fillId="0" borderId="0" applyFont="0" applyFill="0" applyBorder="0" applyAlignment="0" applyProtection="0"/>
  </cellStyleXfs>
  <cellXfs count="491">
    <xf numFmtId="0" fontId="0" fillId="0" borderId="0" xfId="0"/>
    <xf numFmtId="0" fontId="5" fillId="0" borderId="0" xfId="0" applyFont="1"/>
    <xf numFmtId="0" fontId="8" fillId="0" borderId="0" xfId="3" applyFont="1"/>
    <xf numFmtId="0" fontId="10" fillId="0" borderId="0" xfId="0" applyFont="1" applyAlignment="1">
      <alignment horizontal="center"/>
    </xf>
    <xf numFmtId="0" fontId="5" fillId="0" borderId="25" xfId="0" applyFont="1" applyBorder="1"/>
    <xf numFmtId="41" fontId="5" fillId="0" borderId="26" xfId="1" applyFont="1" applyBorder="1"/>
    <xf numFmtId="10" fontId="5" fillId="0" borderId="26" xfId="2" applyNumberFormat="1" applyFont="1" applyBorder="1"/>
    <xf numFmtId="10" fontId="5" fillId="0" borderId="27" xfId="2" applyNumberFormat="1" applyFont="1" applyBorder="1"/>
    <xf numFmtId="0" fontId="5" fillId="0" borderId="11" xfId="0" applyFont="1" applyBorder="1"/>
    <xf numFmtId="0" fontId="5" fillId="0" borderId="13" xfId="0" applyFont="1" applyBorder="1"/>
    <xf numFmtId="0" fontId="5" fillId="0" borderId="13" xfId="0" applyFont="1" applyBorder="1" applyAlignment="1">
      <alignment horizontal="center"/>
    </xf>
    <xf numFmtId="41" fontId="5" fillId="0" borderId="13" xfId="1" applyFont="1" applyBorder="1" applyAlignment="1">
      <alignment horizontal="center"/>
    </xf>
    <xf numFmtId="41" fontId="5" fillId="0" borderId="13" xfId="1" applyFont="1" applyBorder="1"/>
    <xf numFmtId="10" fontId="5" fillId="0" borderId="13" xfId="2" applyNumberFormat="1" applyFont="1" applyBorder="1"/>
    <xf numFmtId="10" fontId="5" fillId="0" borderId="35" xfId="2" applyNumberFormat="1" applyFont="1" applyBorder="1"/>
    <xf numFmtId="0" fontId="5" fillId="0" borderId="28" xfId="0" applyFont="1" applyBorder="1"/>
    <xf numFmtId="0" fontId="5" fillId="0" borderId="4" xfId="0" applyFont="1" applyBorder="1"/>
    <xf numFmtId="41" fontId="5" fillId="0" borderId="4" xfId="1" applyFont="1" applyFill="1" applyBorder="1"/>
    <xf numFmtId="10" fontId="5" fillId="0" borderId="4" xfId="2" applyNumberFormat="1" applyFont="1" applyFill="1" applyBorder="1"/>
    <xf numFmtId="170" fontId="5" fillId="0" borderId="14" xfId="2" applyNumberFormat="1" applyFont="1" applyFill="1" applyBorder="1"/>
    <xf numFmtId="10" fontId="5" fillId="0" borderId="14" xfId="2" applyNumberFormat="1" applyFont="1" applyFill="1" applyBorder="1"/>
    <xf numFmtId="0" fontId="5" fillId="0" borderId="29" xfId="0" applyFont="1" applyBorder="1"/>
    <xf numFmtId="41" fontId="5" fillId="0" borderId="30" xfId="1" applyFont="1" applyBorder="1"/>
    <xf numFmtId="10" fontId="5" fillId="0" borderId="30" xfId="2" applyNumberFormat="1" applyFont="1" applyBorder="1"/>
    <xf numFmtId="170" fontId="5" fillId="0" borderId="31" xfId="2" applyNumberFormat="1" applyFont="1" applyBorder="1"/>
    <xf numFmtId="41" fontId="10" fillId="0" borderId="22" xfId="1" applyFont="1" applyBorder="1" applyAlignment="1">
      <alignment vertical="center"/>
    </xf>
    <xf numFmtId="9" fontId="10" fillId="0" borderId="22" xfId="2" applyFont="1" applyBorder="1" applyAlignment="1">
      <alignment vertical="center"/>
    </xf>
    <xf numFmtId="0" fontId="14" fillId="4" borderId="15" xfId="6" applyFont="1" applyFill="1" applyBorder="1" applyAlignment="1">
      <alignment horizontal="center" vertical="center" wrapText="1"/>
    </xf>
    <xf numFmtId="0" fontId="14" fillId="4" borderId="4" xfId="6" applyFont="1" applyFill="1" applyBorder="1" applyAlignment="1">
      <alignment horizontal="center" vertical="center" wrapText="1"/>
    </xf>
    <xf numFmtId="0" fontId="14" fillId="0" borderId="4" xfId="6" applyFont="1" applyBorder="1" applyAlignment="1">
      <alignment horizontal="center" vertical="center" wrapText="1"/>
    </xf>
    <xf numFmtId="0" fontId="14" fillId="4" borderId="0" xfId="6" applyFont="1" applyFill="1" applyAlignment="1">
      <alignment horizontal="center" vertical="center" wrapText="1"/>
    </xf>
    <xf numFmtId="0" fontId="14" fillId="0" borderId="15" xfId="5" applyFont="1" applyBorder="1" applyAlignment="1">
      <alignment vertical="center"/>
    </xf>
    <xf numFmtId="167" fontId="12" fillId="0" borderId="15" xfId="5" applyNumberFormat="1" applyFont="1" applyBorder="1" applyAlignment="1">
      <alignment horizontal="right" vertical="center"/>
    </xf>
    <xf numFmtId="0" fontId="12" fillId="0" borderId="15" xfId="5" applyFont="1" applyBorder="1" applyAlignment="1">
      <alignment vertical="center"/>
    </xf>
    <xf numFmtId="0" fontId="12" fillId="0" borderId="13" xfId="5" applyFont="1" applyBorder="1" applyAlignment="1">
      <alignment vertical="center"/>
    </xf>
    <xf numFmtId="167" fontId="12" fillId="0" borderId="17" xfId="5" applyNumberFormat="1" applyFont="1" applyBorder="1" applyAlignment="1">
      <alignment horizontal="right" vertical="center"/>
    </xf>
    <xf numFmtId="41" fontId="12" fillId="0" borderId="13" xfId="1" applyFont="1" applyBorder="1" applyAlignment="1">
      <alignment horizontal="right" vertical="center"/>
    </xf>
    <xf numFmtId="167" fontId="12" fillId="0" borderId="13" xfId="5" applyNumberFormat="1" applyFont="1" applyBorder="1" applyAlignment="1">
      <alignment horizontal="right" vertical="center"/>
    </xf>
    <xf numFmtId="14" fontId="14" fillId="0" borderId="4" xfId="5" applyNumberFormat="1" applyFont="1" applyBorder="1" applyAlignment="1">
      <alignment horizontal="center" vertical="center"/>
    </xf>
    <xf numFmtId="167" fontId="14" fillId="0" borderId="4" xfId="5" applyNumberFormat="1" applyFont="1" applyBorder="1" applyAlignment="1">
      <alignment horizontal="right" vertical="center"/>
    </xf>
    <xf numFmtId="167" fontId="5" fillId="0" borderId="0" xfId="0" applyNumberFormat="1" applyFont="1"/>
    <xf numFmtId="0" fontId="12" fillId="0" borderId="17" xfId="5" applyFont="1" applyBorder="1" applyAlignment="1">
      <alignment vertical="center"/>
    </xf>
    <xf numFmtId="41" fontId="12" fillId="0" borderId="17" xfId="1" applyFont="1" applyBorder="1" applyAlignment="1">
      <alignment horizontal="right" vertical="center"/>
    </xf>
    <xf numFmtId="41" fontId="5" fillId="0" borderId="0" xfId="0" applyNumberFormat="1" applyFont="1"/>
    <xf numFmtId="0" fontId="10" fillId="0" borderId="0" xfId="0" applyFont="1"/>
    <xf numFmtId="0" fontId="10" fillId="0" borderId="4" xfId="0" applyFont="1" applyBorder="1" applyAlignment="1">
      <alignment horizontal="center" vertical="center" wrapText="1"/>
    </xf>
    <xf numFmtId="17" fontId="13" fillId="0" borderId="4" xfId="0" applyNumberFormat="1" applyFont="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xf numFmtId="3" fontId="10" fillId="0" borderId="4" xfId="0" applyNumberFormat="1" applyFont="1" applyBorder="1" applyAlignment="1">
      <alignment horizontal="right"/>
    </xf>
    <xf numFmtId="0" fontId="16" fillId="0" borderId="4" xfId="0" applyFont="1" applyBorder="1" applyAlignment="1">
      <alignment horizontal="right"/>
    </xf>
    <xf numFmtId="0" fontId="5" fillId="0" borderId="17" xfId="0" applyFont="1" applyBorder="1"/>
    <xf numFmtId="41" fontId="5" fillId="0" borderId="17" xfId="1" applyFont="1" applyFill="1" applyBorder="1"/>
    <xf numFmtId="41" fontId="5" fillId="0" borderId="0" xfId="1" applyFont="1" applyFill="1" applyBorder="1"/>
    <xf numFmtId="17" fontId="5" fillId="0" borderId="0" xfId="0" applyNumberFormat="1" applyFont="1"/>
    <xf numFmtId="41" fontId="10" fillId="0" borderId="4" xfId="1" applyFont="1" applyFill="1" applyBorder="1"/>
    <xf numFmtId="41" fontId="10" fillId="0" borderId="14" xfId="1" applyFont="1" applyFill="1" applyBorder="1"/>
    <xf numFmtId="0" fontId="5" fillId="0" borderId="10" xfId="0" applyFont="1" applyBorder="1"/>
    <xf numFmtId="41" fontId="5" fillId="0" borderId="0" xfId="1" applyFont="1"/>
    <xf numFmtId="10" fontId="5" fillId="0" borderId="0" xfId="2" applyNumberFormat="1" applyFont="1"/>
    <xf numFmtId="4" fontId="10" fillId="0" borderId="4" xfId="0" applyNumberFormat="1" applyFont="1" applyBorder="1" applyAlignment="1">
      <alignment horizontal="right"/>
    </xf>
    <xf numFmtId="168" fontId="10" fillId="0" borderId="4" xfId="1" applyNumberFormat="1" applyFont="1" applyFill="1" applyBorder="1"/>
    <xf numFmtId="3" fontId="5" fillId="0" borderId="4" xfId="0" applyNumberFormat="1" applyFont="1" applyBorder="1" applyAlignment="1">
      <alignment horizontal="right"/>
    </xf>
    <xf numFmtId="0" fontId="5" fillId="0" borderId="15" xfId="0" applyFont="1" applyBorder="1"/>
    <xf numFmtId="3" fontId="12" fillId="0" borderId="15" xfId="0" applyNumberFormat="1" applyFont="1" applyBorder="1" applyAlignment="1">
      <alignment horizontal="right" vertical="center"/>
    </xf>
    <xf numFmtId="41" fontId="12" fillId="0" borderId="17" xfId="1" applyFont="1" applyFill="1" applyBorder="1"/>
    <xf numFmtId="3" fontId="12" fillId="0" borderId="17" xfId="0" applyNumberFormat="1" applyFont="1" applyBorder="1" applyAlignment="1">
      <alignment horizontal="right" vertical="center"/>
    </xf>
    <xf numFmtId="3" fontId="10" fillId="0" borderId="4" xfId="0" applyNumberFormat="1" applyFont="1" applyBorder="1"/>
    <xf numFmtId="0" fontId="13" fillId="0" borderId="4" xfId="0" applyFont="1" applyBorder="1" applyAlignment="1">
      <alignment horizontal="center"/>
    </xf>
    <xf numFmtId="41" fontId="14" fillId="0" borderId="4" xfId="1" applyFont="1" applyFill="1" applyBorder="1"/>
    <xf numFmtId="3" fontId="5" fillId="0" borderId="0" xfId="0" applyNumberFormat="1" applyFont="1" applyAlignment="1">
      <alignment horizontal="right"/>
    </xf>
    <xf numFmtId="0" fontId="17" fillId="0" borderId="0" xfId="0" applyFont="1" applyAlignment="1">
      <alignment horizontal="right"/>
    </xf>
    <xf numFmtId="166" fontId="19" fillId="0" borderId="0" xfId="0" applyNumberFormat="1" applyFont="1" applyAlignment="1">
      <alignment horizontal="left"/>
    </xf>
    <xf numFmtId="166" fontId="18" fillId="0" borderId="0" xfId="0" applyNumberFormat="1" applyFont="1" applyAlignment="1">
      <alignment horizontal="left"/>
    </xf>
    <xf numFmtId="3" fontId="5" fillId="0" borderId="0" xfId="0" applyNumberFormat="1" applyFont="1"/>
    <xf numFmtId="166" fontId="5" fillId="0" borderId="0" xfId="0" applyNumberFormat="1" applyFont="1"/>
    <xf numFmtId="0" fontId="10" fillId="0" borderId="11" xfId="0" applyFont="1" applyBorder="1"/>
    <xf numFmtId="3" fontId="10" fillId="0" borderId="13" xfId="0" applyNumberFormat="1" applyFont="1" applyBorder="1" applyAlignment="1">
      <alignment horizontal="right"/>
    </xf>
    <xf numFmtId="0" fontId="10" fillId="0" borderId="13" xfId="0" applyFont="1" applyBorder="1"/>
    <xf numFmtId="0" fontId="5" fillId="0" borderId="0" xfId="0" applyFont="1" applyAlignment="1">
      <alignment wrapText="1"/>
    </xf>
    <xf numFmtId="168" fontId="5" fillId="0" borderId="4" xfId="0" applyNumberFormat="1" applyFont="1" applyBorder="1" applyAlignment="1">
      <alignment horizontal="right"/>
    </xf>
    <xf numFmtId="0" fontId="14" fillId="0" borderId="4" xfId="0" applyFont="1" applyBorder="1"/>
    <xf numFmtId="41" fontId="12" fillId="0" borderId="4" xfId="1" applyFont="1" applyFill="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xf>
    <xf numFmtId="0" fontId="5" fillId="0" borderId="0" xfId="0" applyFont="1" applyAlignment="1">
      <alignment horizontal="left" wrapText="1"/>
    </xf>
    <xf numFmtId="0" fontId="10"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xf>
    <xf numFmtId="0" fontId="12" fillId="0" borderId="0" xfId="0" applyFont="1" applyAlignment="1">
      <alignment vertical="top" wrapText="1"/>
    </xf>
    <xf numFmtId="0" fontId="10" fillId="0" borderId="1" xfId="0" applyFont="1" applyBorder="1" applyAlignment="1">
      <alignment vertical="center"/>
    </xf>
    <xf numFmtId="14" fontId="10" fillId="0" borderId="15" xfId="0" applyNumberFormat="1" applyFont="1" applyBorder="1" applyAlignment="1">
      <alignment horizontal="center" vertical="center"/>
    </xf>
    <xf numFmtId="0" fontId="5" fillId="0" borderId="16" xfId="0" applyFont="1" applyBorder="1"/>
    <xf numFmtId="41" fontId="5" fillId="0" borderId="15" xfId="1" applyFont="1" applyBorder="1"/>
    <xf numFmtId="0" fontId="10" fillId="0" borderId="1" xfId="0" applyFont="1" applyBorder="1"/>
    <xf numFmtId="41" fontId="10" fillId="0" borderId="13" xfId="1" applyFont="1" applyBorder="1" applyAlignment="1">
      <alignment horizontal="right"/>
    </xf>
    <xf numFmtId="0" fontId="10" fillId="0" borderId="16" xfId="0" applyFont="1" applyBorder="1" applyAlignment="1">
      <alignment vertical="center"/>
    </xf>
    <xf numFmtId="41" fontId="5" fillId="0" borderId="15" xfId="1" applyFont="1" applyBorder="1" applyAlignment="1">
      <alignment horizontal="right"/>
    </xf>
    <xf numFmtId="41" fontId="5" fillId="0" borderId="13" xfId="1" applyFont="1" applyFill="1" applyBorder="1" applyAlignment="1">
      <alignment horizontal="center" vertical="center"/>
    </xf>
    <xf numFmtId="0" fontId="10" fillId="0" borderId="19" xfId="0" applyFont="1" applyBorder="1"/>
    <xf numFmtId="0" fontId="10" fillId="0" borderId="1" xfId="0" applyFont="1" applyBorder="1" applyAlignment="1">
      <alignment vertical="center" wrapText="1"/>
    </xf>
    <xf numFmtId="14" fontId="10" fillId="0" borderId="4" xfId="0" applyNumberFormat="1" applyFont="1" applyBorder="1" applyAlignment="1">
      <alignment horizontal="center" vertical="center" wrapText="1"/>
    </xf>
    <xf numFmtId="41" fontId="5" fillId="0" borderId="17" xfId="1" applyFont="1" applyBorder="1" applyAlignment="1">
      <alignment vertical="center"/>
    </xf>
    <xf numFmtId="41" fontId="5" fillId="0" borderId="17" xfId="1" applyFont="1" applyBorder="1" applyAlignment="1">
      <alignment horizontal="center"/>
    </xf>
    <xf numFmtId="0" fontId="5" fillId="0" borderId="17" xfId="0" applyFont="1" applyBorder="1" applyAlignment="1">
      <alignment vertical="center"/>
    </xf>
    <xf numFmtId="41" fontId="10" fillId="0" borderId="4" xfId="1" applyFont="1" applyBorder="1" applyAlignment="1">
      <alignment horizontal="center" vertical="center"/>
    </xf>
    <xf numFmtId="0" fontId="10" fillId="0" borderId="0" xfId="0" applyFont="1" applyAlignment="1">
      <alignment horizontal="justify" vertical="center"/>
    </xf>
    <xf numFmtId="41" fontId="5" fillId="0" borderId="17" xfId="1" applyFont="1" applyBorder="1"/>
    <xf numFmtId="41" fontId="10" fillId="0" borderId="4" xfId="1" applyFont="1" applyBorder="1"/>
    <xf numFmtId="0" fontId="14" fillId="0" borderId="1" xfId="0" applyFont="1" applyBorder="1" applyAlignment="1">
      <alignment vertical="center"/>
    </xf>
    <xf numFmtId="14" fontId="14" fillId="0" borderId="4" xfId="0" applyNumberFormat="1" applyFont="1" applyBorder="1" applyAlignment="1">
      <alignment horizontal="center" vertical="center"/>
    </xf>
    <xf numFmtId="0" fontId="12" fillId="0" borderId="16" xfId="0" applyFont="1" applyBorder="1"/>
    <xf numFmtId="41" fontId="12" fillId="0" borderId="17" xfId="1" applyFont="1" applyBorder="1"/>
    <xf numFmtId="0" fontId="12" fillId="0" borderId="10" xfId="0" applyFont="1" applyBorder="1"/>
    <xf numFmtId="0" fontId="14" fillId="0" borderId="1" xfId="0" applyFont="1" applyBorder="1"/>
    <xf numFmtId="41" fontId="14" fillId="0" borderId="4" xfId="1" applyFont="1" applyBorder="1" applyAlignment="1">
      <alignment horizontal="right"/>
    </xf>
    <xf numFmtId="0" fontId="14" fillId="0" borderId="1" xfId="8" applyFont="1" applyBorder="1" applyAlignment="1">
      <alignment vertical="center"/>
    </xf>
    <xf numFmtId="14" fontId="14" fillId="0" borderId="15" xfId="8" applyNumberFormat="1" applyFont="1" applyBorder="1" applyAlignment="1">
      <alignment horizontal="center" vertical="center"/>
    </xf>
    <xf numFmtId="0" fontId="12" fillId="0" borderId="16" xfId="8" applyFont="1" applyBorder="1"/>
    <xf numFmtId="41" fontId="12" fillId="0" borderId="15" xfId="1" applyFont="1" applyBorder="1"/>
    <xf numFmtId="0" fontId="12" fillId="0" borderId="10" xfId="8" applyFont="1" applyBorder="1"/>
    <xf numFmtId="41" fontId="12" fillId="0" borderId="9" xfId="1" applyFont="1" applyBorder="1"/>
    <xf numFmtId="0" fontId="14" fillId="0" borderId="4" xfId="8" applyFont="1" applyBorder="1"/>
    <xf numFmtId="41" fontId="14" fillId="0" borderId="4" xfId="1" applyFont="1" applyBorder="1"/>
    <xf numFmtId="14" fontId="14" fillId="0" borderId="4" xfId="8" applyNumberFormat="1" applyFont="1" applyBorder="1" applyAlignment="1">
      <alignment horizontal="center" vertical="center"/>
    </xf>
    <xf numFmtId="0" fontId="14" fillId="0" borderId="1" xfId="8" applyFont="1" applyBorder="1"/>
    <xf numFmtId="14" fontId="14" fillId="0" borderId="15" xfId="0" applyNumberFormat="1" applyFont="1" applyBorder="1" applyAlignment="1">
      <alignment horizontal="center" vertical="center"/>
    </xf>
    <xf numFmtId="41" fontId="5" fillId="0" borderId="10" xfId="1" applyFont="1" applyBorder="1"/>
    <xf numFmtId="14" fontId="10" fillId="0" borderId="0" xfId="0" applyNumberFormat="1" applyFont="1"/>
    <xf numFmtId="0" fontId="10" fillId="0" borderId="15" xfId="0" applyFont="1" applyBorder="1" applyAlignment="1">
      <alignment horizontal="center" vertical="center" wrapText="1"/>
    </xf>
    <xf numFmtId="14" fontId="5" fillId="0" borderId="15" xfId="0" applyNumberFormat="1" applyFont="1" applyBorder="1" applyAlignment="1">
      <alignment horizontal="center" vertical="center"/>
    </xf>
    <xf numFmtId="0" fontId="5" fillId="0" borderId="15" xfId="0" applyFont="1" applyBorder="1" applyAlignment="1">
      <alignment horizontal="center" vertical="center"/>
    </xf>
    <xf numFmtId="41" fontId="5" fillId="0" borderId="15" xfId="1" applyFont="1" applyBorder="1" applyAlignment="1">
      <alignment horizontal="center" vertical="center"/>
    </xf>
    <xf numFmtId="14" fontId="5" fillId="0" borderId="17" xfId="0" applyNumberFormat="1" applyFont="1" applyBorder="1" applyAlignment="1">
      <alignment horizontal="center" vertical="center"/>
    </xf>
    <xf numFmtId="0" fontId="5" fillId="0" borderId="17" xfId="0" applyFont="1" applyBorder="1" applyAlignment="1">
      <alignment horizontal="center" vertical="center"/>
    </xf>
    <xf numFmtId="41" fontId="5" fillId="0" borderId="17" xfId="1" applyFont="1" applyBorder="1" applyAlignment="1">
      <alignment horizontal="center" vertical="center"/>
    </xf>
    <xf numFmtId="14" fontId="5" fillId="0" borderId="13" xfId="0" applyNumberFormat="1" applyFont="1" applyBorder="1" applyAlignment="1">
      <alignment horizontal="center" vertical="center"/>
    </xf>
    <xf numFmtId="0" fontId="5" fillId="0" borderId="13" xfId="0" applyFont="1" applyBorder="1" applyAlignment="1">
      <alignment horizontal="center" vertical="center"/>
    </xf>
    <xf numFmtId="41" fontId="5" fillId="0" borderId="13" xfId="1" applyFont="1" applyBorder="1" applyAlignment="1">
      <alignment horizontal="center" vertical="center"/>
    </xf>
    <xf numFmtId="0" fontId="10" fillId="0" borderId="2" xfId="0" applyFont="1" applyBorder="1"/>
    <xf numFmtId="0" fontId="10" fillId="0" borderId="3" xfId="0" applyFont="1" applyBorder="1"/>
    <xf numFmtId="14" fontId="5" fillId="0" borderId="0" xfId="0" applyNumberFormat="1" applyFont="1" applyAlignment="1">
      <alignment horizontal="center" vertical="center"/>
    </xf>
    <xf numFmtId="0" fontId="5" fillId="0" borderId="0" xfId="0" applyFont="1" applyAlignment="1">
      <alignment horizontal="center" vertical="center"/>
    </xf>
    <xf numFmtId="41" fontId="5" fillId="0" borderId="0" xfId="1" applyFont="1" applyBorder="1" applyAlignment="1">
      <alignment horizontal="center" vertical="center"/>
    </xf>
    <xf numFmtId="168" fontId="5" fillId="0" borderId="15" xfId="1" applyNumberFormat="1" applyFont="1" applyBorder="1" applyAlignment="1">
      <alignment horizontal="center" vertical="center"/>
    </xf>
    <xf numFmtId="168" fontId="5" fillId="0" borderId="17" xfId="1" applyNumberFormat="1" applyFont="1" applyBorder="1" applyAlignment="1">
      <alignment horizontal="center" vertical="center"/>
    </xf>
    <xf numFmtId="168" fontId="5" fillId="0" borderId="13" xfId="1" applyNumberFormat="1" applyFont="1" applyBorder="1" applyAlignment="1">
      <alignment horizontal="center" vertical="center"/>
    </xf>
    <xf numFmtId="168" fontId="10" fillId="0" borderId="4" xfId="1" applyNumberFormat="1" applyFont="1" applyBorder="1"/>
    <xf numFmtId="0" fontId="5" fillId="0" borderId="2" xfId="0" applyFont="1" applyBorder="1"/>
    <xf numFmtId="168" fontId="10" fillId="0" borderId="2" xfId="0" applyNumberFormat="1" applyFont="1" applyBorder="1" applyAlignment="1">
      <alignment horizontal="center"/>
    </xf>
    <xf numFmtId="168" fontId="5" fillId="0" borderId="2" xfId="1" applyNumberFormat="1" applyFont="1" applyBorder="1"/>
    <xf numFmtId="0" fontId="5" fillId="0" borderId="3" xfId="0" applyFont="1" applyBorder="1"/>
    <xf numFmtId="168" fontId="10" fillId="0" borderId="0" xfId="1" applyNumberFormat="1" applyFont="1" applyBorder="1"/>
    <xf numFmtId="14" fontId="10" fillId="0" borderId="3" xfId="0" applyNumberFormat="1" applyFont="1" applyBorder="1"/>
    <xf numFmtId="41" fontId="10" fillId="0" borderId="0" xfId="1" applyFont="1" applyBorder="1"/>
    <xf numFmtId="0" fontId="10" fillId="0" borderId="20" xfId="0" applyFont="1" applyBorder="1" applyAlignment="1">
      <alignment horizontal="center" vertical="center" wrapText="1"/>
    </xf>
    <xf numFmtId="41" fontId="10" fillId="0" borderId="0" xfId="1" applyFont="1" applyAlignment="1">
      <alignment horizontal="center" vertical="center"/>
    </xf>
    <xf numFmtId="0" fontId="10" fillId="0" borderId="15" xfId="0" applyFont="1" applyBorder="1" applyAlignment="1">
      <alignment horizontal="center" vertical="center"/>
    </xf>
    <xf numFmtId="14" fontId="10" fillId="0" borderId="15" xfId="0" applyNumberFormat="1" applyFont="1" applyBorder="1"/>
    <xf numFmtId="168" fontId="5" fillId="0" borderId="5" xfId="1" applyNumberFormat="1" applyFont="1" applyBorder="1" applyAlignment="1">
      <alignment horizontal="center"/>
    </xf>
    <xf numFmtId="168" fontId="5" fillId="0" borderId="20" xfId="1" applyNumberFormat="1" applyFont="1" applyBorder="1" applyAlignment="1">
      <alignment horizontal="center"/>
    </xf>
    <xf numFmtId="0" fontId="5" fillId="0" borderId="19" xfId="0" applyFont="1" applyBorder="1"/>
    <xf numFmtId="168" fontId="5" fillId="0" borderId="18" xfId="1" applyNumberFormat="1" applyFont="1" applyBorder="1" applyAlignment="1">
      <alignment horizontal="center"/>
    </xf>
    <xf numFmtId="168" fontId="5" fillId="0" borderId="12" xfId="1" applyNumberFormat="1" applyFont="1" applyBorder="1" applyAlignment="1">
      <alignment horizontal="center"/>
    </xf>
    <xf numFmtId="9" fontId="5" fillId="0" borderId="0" xfId="2" applyFont="1"/>
    <xf numFmtId="41" fontId="10" fillId="0" borderId="4" xfId="1" applyFont="1" applyBorder="1" applyAlignment="1">
      <alignment horizontal="center" vertical="center" wrapText="1"/>
    </xf>
    <xf numFmtId="14" fontId="10" fillId="0" borderId="4" xfId="1" applyNumberFormat="1" applyFont="1" applyBorder="1" applyAlignment="1">
      <alignment horizontal="center" vertical="center" wrapText="1"/>
    </xf>
    <xf numFmtId="0" fontId="10" fillId="0" borderId="15" xfId="0" applyFont="1" applyBorder="1"/>
    <xf numFmtId="41" fontId="10" fillId="0" borderId="15" xfId="1" applyFont="1" applyBorder="1"/>
    <xf numFmtId="0" fontId="5" fillId="0" borderId="15" xfId="0" applyFont="1" applyBorder="1" applyAlignment="1">
      <alignment horizontal="center"/>
    </xf>
    <xf numFmtId="168" fontId="5" fillId="0" borderId="15" xfId="1" applyNumberFormat="1" applyFont="1" applyBorder="1"/>
    <xf numFmtId="168" fontId="5" fillId="0" borderId="16" xfId="1" applyNumberFormat="1" applyFont="1" applyBorder="1" applyAlignment="1">
      <alignment horizontal="center"/>
    </xf>
    <xf numFmtId="168" fontId="5" fillId="0" borderId="20" xfId="0" applyNumberFormat="1" applyFont="1" applyBorder="1" applyAlignment="1">
      <alignment horizontal="center"/>
    </xf>
    <xf numFmtId="0" fontId="5" fillId="0" borderId="17" xfId="0" applyFont="1" applyBorder="1" applyAlignment="1">
      <alignment horizontal="center"/>
    </xf>
    <xf numFmtId="168" fontId="5" fillId="0" borderId="17" xfId="1" applyNumberFormat="1" applyFont="1" applyBorder="1"/>
    <xf numFmtId="168" fontId="5" fillId="0" borderId="10" xfId="1" applyNumberFormat="1" applyFont="1" applyBorder="1" applyAlignment="1">
      <alignment horizontal="center"/>
    </xf>
    <xf numFmtId="168" fontId="5" fillId="0" borderId="9" xfId="0" applyNumberFormat="1" applyFont="1" applyBorder="1" applyAlignment="1">
      <alignment horizontal="center"/>
    </xf>
    <xf numFmtId="168" fontId="5" fillId="0" borderId="13" xfId="1" applyNumberFormat="1" applyFont="1" applyBorder="1"/>
    <xf numFmtId="168" fontId="5" fillId="0" borderId="12" xfId="0" applyNumberFormat="1" applyFont="1" applyBorder="1" applyAlignment="1">
      <alignment horizontal="center"/>
    </xf>
    <xf numFmtId="0" fontId="10" fillId="0" borderId="13" xfId="0" applyFont="1" applyBorder="1" applyAlignment="1">
      <alignment horizontal="left"/>
    </xf>
    <xf numFmtId="0" fontId="10" fillId="0" borderId="13" xfId="0" applyFont="1" applyBorder="1" applyAlignment="1">
      <alignment horizontal="center"/>
    </xf>
    <xf numFmtId="168" fontId="10" fillId="0" borderId="13" xfId="1" applyNumberFormat="1" applyFont="1" applyBorder="1" applyAlignment="1">
      <alignment horizontal="center"/>
    </xf>
    <xf numFmtId="41" fontId="10" fillId="0" borderId="13" xfId="1" applyFont="1" applyFill="1" applyBorder="1" applyAlignment="1">
      <alignment horizontal="center"/>
    </xf>
    <xf numFmtId="0" fontId="10" fillId="0" borderId="4" xfId="0" applyFont="1" applyBorder="1" applyAlignment="1">
      <alignment horizontal="center"/>
    </xf>
    <xf numFmtId="168" fontId="5" fillId="0" borderId="15" xfId="1" applyNumberFormat="1" applyFont="1" applyBorder="1" applyAlignment="1">
      <alignment horizontal="center"/>
    </xf>
    <xf numFmtId="168" fontId="5" fillId="0" borderId="15" xfId="0" applyNumberFormat="1" applyFont="1" applyBorder="1" applyAlignment="1">
      <alignment horizontal="center"/>
    </xf>
    <xf numFmtId="168" fontId="5" fillId="0" borderId="17" xfId="1" applyNumberFormat="1" applyFont="1" applyBorder="1" applyAlignment="1">
      <alignment horizontal="center"/>
    </xf>
    <xf numFmtId="168" fontId="5" fillId="0" borderId="17" xfId="0" applyNumberFormat="1" applyFont="1" applyBorder="1" applyAlignment="1">
      <alignment horizontal="center"/>
    </xf>
    <xf numFmtId="168" fontId="5" fillId="0" borderId="13" xfId="1" applyNumberFormat="1" applyFont="1" applyBorder="1" applyAlignment="1">
      <alignment horizontal="center"/>
    </xf>
    <xf numFmtId="168" fontId="5" fillId="0" borderId="13" xfId="0" applyNumberFormat="1" applyFont="1" applyBorder="1" applyAlignment="1">
      <alignment horizontal="center"/>
    </xf>
    <xf numFmtId="0" fontId="10" fillId="0" borderId="4" xfId="0" applyFont="1" applyBorder="1" applyAlignment="1">
      <alignment horizontal="left"/>
    </xf>
    <xf numFmtId="168" fontId="10" fillId="0" borderId="4" xfId="0" applyNumberFormat="1" applyFont="1" applyBorder="1" applyAlignment="1">
      <alignment horizontal="center"/>
    </xf>
    <xf numFmtId="41" fontId="10" fillId="0" borderId="4" xfId="1" applyFont="1" applyBorder="1" applyAlignment="1">
      <alignment horizontal="center"/>
    </xf>
    <xf numFmtId="41" fontId="5" fillId="0" borderId="3" xfId="1" applyFont="1" applyBorder="1"/>
    <xf numFmtId="169" fontId="10" fillId="0" borderId="0" xfId="1" applyNumberFormat="1" applyFont="1" applyBorder="1"/>
    <xf numFmtId="0" fontId="5" fillId="0" borderId="4" xfId="0" applyFont="1" applyBorder="1" applyAlignment="1">
      <alignment horizontal="left" vertical="center" wrapText="1"/>
    </xf>
    <xf numFmtId="168" fontId="5" fillId="0" borderId="4" xfId="1" applyNumberFormat="1" applyFont="1" applyBorder="1" applyAlignment="1">
      <alignment horizontal="center" vertical="center"/>
    </xf>
    <xf numFmtId="41" fontId="5" fillId="0" borderId="4" xfId="1" applyFont="1" applyBorder="1" applyAlignment="1">
      <alignment horizontal="center" vertical="center"/>
    </xf>
    <xf numFmtId="168" fontId="5" fillId="0" borderId="0" xfId="1" applyNumberFormat="1" applyFont="1" applyBorder="1" applyAlignment="1">
      <alignment horizontal="center" vertical="center"/>
    </xf>
    <xf numFmtId="0" fontId="10" fillId="0" borderId="1" xfId="0" applyFont="1" applyBorder="1" applyAlignment="1">
      <alignment horizontal="left" vertical="center" wrapText="1"/>
    </xf>
    <xf numFmtId="168" fontId="10" fillId="0" borderId="3" xfId="1" applyNumberFormat="1" applyFont="1" applyBorder="1" applyAlignment="1">
      <alignment horizontal="center" vertical="center"/>
    </xf>
    <xf numFmtId="168" fontId="10" fillId="0" borderId="4" xfId="1" applyNumberFormat="1" applyFont="1" applyBorder="1" applyAlignment="1">
      <alignment horizontal="center" vertical="center"/>
    </xf>
    <xf numFmtId="14" fontId="10" fillId="0" borderId="4" xfId="0" applyNumberFormat="1" applyFont="1" applyBorder="1" applyAlignment="1">
      <alignment horizontal="center" vertical="center"/>
    </xf>
    <xf numFmtId="0" fontId="5" fillId="0" borderId="17" xfId="0" applyFont="1" applyBorder="1" applyAlignment="1">
      <alignment horizontal="left"/>
    </xf>
    <xf numFmtId="41" fontId="15" fillId="0" borderId="0" xfId="1" applyFont="1" applyBorder="1" applyAlignment="1">
      <alignment horizontal="left"/>
    </xf>
    <xf numFmtId="41" fontId="5" fillId="0" borderId="0" xfId="1" applyFont="1" applyBorder="1" applyAlignment="1">
      <alignment horizontal="center"/>
    </xf>
    <xf numFmtId="0" fontId="10" fillId="0" borderId="32" xfId="0" applyFont="1" applyBorder="1" applyAlignment="1">
      <alignment horizontal="left"/>
    </xf>
    <xf numFmtId="41" fontId="10" fillId="0" borderId="32" xfId="1" applyFont="1" applyBorder="1" applyAlignment="1">
      <alignment horizontal="center"/>
    </xf>
    <xf numFmtId="41" fontId="10" fillId="0" borderId="0" xfId="1" applyFont="1" applyBorder="1" applyAlignment="1">
      <alignment horizontal="center"/>
    </xf>
    <xf numFmtId="0" fontId="10" fillId="0" borderId="33" xfId="0" applyFont="1" applyBorder="1" applyAlignment="1">
      <alignment horizontal="left"/>
    </xf>
    <xf numFmtId="14" fontId="10" fillId="0" borderId="34" xfId="0" applyNumberFormat="1" applyFont="1" applyBorder="1" applyAlignment="1">
      <alignment horizontal="center" vertical="center"/>
    </xf>
    <xf numFmtId="0" fontId="5" fillId="0" borderId="13" xfId="0" applyFont="1" applyBorder="1" applyAlignment="1">
      <alignment horizontal="left"/>
    </xf>
    <xf numFmtId="166" fontId="10" fillId="0" borderId="0" xfId="0" applyNumberFormat="1" applyFont="1" applyAlignment="1">
      <alignment horizontal="left"/>
    </xf>
    <xf numFmtId="0" fontId="5" fillId="0" borderId="15" xfId="0" applyFont="1" applyBorder="1" applyAlignment="1">
      <alignment horizontal="left"/>
    </xf>
    <xf numFmtId="166" fontId="10" fillId="0" borderId="4" xfId="0" applyNumberFormat="1" applyFont="1" applyBorder="1" applyAlignment="1">
      <alignment horizontal="left"/>
    </xf>
    <xf numFmtId="0" fontId="20" fillId="0" borderId="0" xfId="0" applyFont="1"/>
    <xf numFmtId="41" fontId="10" fillId="0" borderId="0" xfId="1" applyFont="1" applyAlignment="1">
      <alignment horizontal="left"/>
    </xf>
    <xf numFmtId="0" fontId="5" fillId="0" borderId="10" xfId="0" applyFont="1" applyBorder="1" applyAlignment="1">
      <alignment vertical="center"/>
    </xf>
    <xf numFmtId="0" fontId="10" fillId="0" borderId="0" xfId="0" applyFont="1" applyAlignment="1">
      <alignment horizontal="left" wrapText="1"/>
    </xf>
    <xf numFmtId="14" fontId="10" fillId="0" borderId="13" xfId="0" applyNumberFormat="1" applyFont="1" applyBorder="1" applyAlignment="1">
      <alignment horizontal="right" vertical="center" wrapText="1"/>
    </xf>
    <xf numFmtId="41" fontId="10" fillId="0" borderId="0" xfId="1" applyFont="1" applyBorder="1" applyAlignment="1">
      <alignment horizontal="center" vertical="center"/>
    </xf>
    <xf numFmtId="41" fontId="5" fillId="0" borderId="9" xfId="1" applyFont="1" applyBorder="1" applyAlignment="1">
      <alignment horizontal="left"/>
    </xf>
    <xf numFmtId="0" fontId="10" fillId="0" borderId="10" xfId="0" applyFont="1" applyBorder="1" applyAlignment="1">
      <alignment horizontal="left"/>
    </xf>
    <xf numFmtId="41" fontId="5" fillId="0" borderId="17" xfId="1" applyFont="1" applyBorder="1" applyAlignment="1">
      <alignment horizontal="left"/>
    </xf>
    <xf numFmtId="41" fontId="10" fillId="0" borderId="9" xfId="1" applyFont="1" applyBorder="1" applyAlignment="1">
      <alignment horizontal="left"/>
    </xf>
    <xf numFmtId="41" fontId="10" fillId="0" borderId="4" xfId="1" applyFont="1" applyBorder="1" applyAlignment="1">
      <alignment horizontal="left"/>
    </xf>
    <xf numFmtId="168" fontId="5" fillId="0" borderId="9" xfId="1" applyNumberFormat="1" applyFont="1" applyBorder="1" applyAlignment="1">
      <alignment horizontal="left"/>
    </xf>
    <xf numFmtId="0" fontId="21" fillId="0" borderId="10" xfId="0" applyFont="1" applyBorder="1" applyAlignment="1">
      <alignment horizontal="left" vertical="center"/>
    </xf>
    <xf numFmtId="168" fontId="21" fillId="0" borderId="9" xfId="1" applyNumberFormat="1" applyFont="1" applyBorder="1" applyAlignment="1">
      <alignment horizontal="left"/>
    </xf>
    <xf numFmtId="0" fontId="10" fillId="0" borderId="4" xfId="0" applyFont="1" applyBorder="1" applyAlignment="1">
      <alignment horizontal="left" vertical="center"/>
    </xf>
    <xf numFmtId="0" fontId="10" fillId="0" borderId="10" xfId="0" applyFont="1" applyBorder="1" applyAlignment="1">
      <alignment horizontal="left" vertical="center"/>
    </xf>
    <xf numFmtId="41" fontId="5" fillId="0" borderId="13" xfId="1" applyFont="1" applyFill="1" applyBorder="1" applyAlignment="1">
      <alignment horizontal="left" vertical="center"/>
    </xf>
    <xf numFmtId="10" fontId="5" fillId="0" borderId="13" xfId="0" applyNumberFormat="1" applyFont="1" applyBorder="1" applyAlignment="1">
      <alignment horizontal="center" vertical="center"/>
    </xf>
    <xf numFmtId="0" fontId="5" fillId="0" borderId="13" xfId="0" applyFont="1" applyBorder="1" applyAlignment="1">
      <alignment horizontal="left" vertical="center"/>
    </xf>
    <xf numFmtId="10" fontId="5" fillId="0" borderId="0" xfId="0" applyNumberFormat="1" applyFont="1"/>
    <xf numFmtId="0" fontId="10" fillId="0" borderId="4" xfId="0" applyFont="1" applyBorder="1" applyAlignment="1">
      <alignment horizontal="center" vertical="center"/>
    </xf>
    <xf numFmtId="41" fontId="5" fillId="0" borderId="4" xfId="1" applyFont="1" applyBorder="1"/>
    <xf numFmtId="0" fontId="22" fillId="0" borderId="0" xfId="0" applyFont="1" applyAlignment="1">
      <alignment horizontal="left"/>
    </xf>
    <xf numFmtId="14" fontId="24" fillId="0" borderId="0" xfId="4" applyNumberFormat="1" applyFont="1" applyAlignment="1">
      <alignment horizontal="center" vertical="center" wrapText="1"/>
    </xf>
    <xf numFmtId="0" fontId="9" fillId="0" borderId="0" xfId="0" applyFont="1"/>
    <xf numFmtId="0" fontId="10" fillId="0" borderId="0" xfId="0" applyFont="1" applyAlignment="1">
      <alignment horizontal="right"/>
    </xf>
    <xf numFmtId="41" fontId="5" fillId="0" borderId="0" xfId="1" applyFont="1" applyFill="1"/>
    <xf numFmtId="41" fontId="10" fillId="0" borderId="0" xfId="1" applyFont="1" applyFill="1" applyAlignment="1">
      <alignment horizontal="center" vertical="center"/>
    </xf>
    <xf numFmtId="41" fontId="10" fillId="0" borderId="0" xfId="1" applyFont="1" applyFill="1"/>
    <xf numFmtId="41" fontId="10" fillId="0" borderId="0" xfId="1" applyFont="1"/>
    <xf numFmtId="41" fontId="10" fillId="0" borderId="23" xfId="1" applyFont="1" applyFill="1" applyBorder="1"/>
    <xf numFmtId="0" fontId="24" fillId="0" borderId="0" xfId="4" applyFont="1" applyAlignment="1">
      <alignment vertical="center"/>
    </xf>
    <xf numFmtId="41" fontId="10" fillId="2" borderId="0" xfId="1" applyFont="1" applyFill="1" applyAlignment="1">
      <alignment vertical="center"/>
    </xf>
    <xf numFmtId="41" fontId="14" fillId="0" borderId="1" xfId="1" applyFont="1" applyBorder="1" applyAlignment="1">
      <alignment vertical="center" wrapText="1"/>
    </xf>
    <xf numFmtId="0" fontId="14" fillId="0" borderId="4" xfId="4" applyFont="1" applyBorder="1" applyAlignment="1">
      <alignment horizontal="center" vertical="center"/>
    </xf>
    <xf numFmtId="14" fontId="24" fillId="0" borderId="3" xfId="4" applyNumberFormat="1" applyFont="1" applyBorder="1" applyAlignment="1">
      <alignment horizontal="center" vertical="center" wrapText="1"/>
    </xf>
    <xf numFmtId="14" fontId="24" fillId="0" borderId="4" xfId="4" applyNumberFormat="1" applyFont="1" applyBorder="1" applyAlignment="1">
      <alignment horizontal="center" vertical="center" wrapText="1"/>
    </xf>
    <xf numFmtId="41" fontId="12" fillId="0" borderId="16" xfId="1" applyFont="1" applyBorder="1" applyAlignment="1">
      <alignment vertical="center" wrapText="1"/>
    </xf>
    <xf numFmtId="17" fontId="26" fillId="0" borderId="15" xfId="4" applyNumberFormat="1" applyFont="1" applyBorder="1" applyAlignment="1">
      <alignment horizontal="center" vertical="center" wrapText="1"/>
    </xf>
    <xf numFmtId="17" fontId="26" fillId="0" borderId="20" xfId="4" applyNumberFormat="1" applyFont="1" applyBorder="1" applyAlignment="1">
      <alignment horizontal="center" vertical="center" wrapText="1"/>
    </xf>
    <xf numFmtId="41" fontId="14" fillId="2" borderId="15" xfId="1" quotePrefix="1" applyFont="1" applyFill="1" applyBorder="1" applyAlignment="1">
      <alignment horizontal="center" vertical="center" wrapText="1"/>
    </xf>
    <xf numFmtId="167" fontId="14" fillId="0" borderId="10" xfId="4" applyNumberFormat="1" applyFont="1" applyBorder="1" applyAlignment="1">
      <alignment vertical="center"/>
    </xf>
    <xf numFmtId="167" fontId="24" fillId="0" borderId="17" xfId="4" applyNumberFormat="1" applyFont="1" applyBorder="1" applyAlignment="1">
      <alignment horizontal="center" vertical="center" wrapText="1"/>
    </xf>
    <xf numFmtId="41" fontId="10" fillId="0" borderId="9" xfId="1" applyFont="1" applyBorder="1" applyAlignment="1">
      <alignment horizontal="right" vertical="center"/>
    </xf>
    <xf numFmtId="41" fontId="10" fillId="0" borderId="17" xfId="1" applyFont="1" applyBorder="1" applyAlignment="1">
      <alignment horizontal="right" vertical="center"/>
    </xf>
    <xf numFmtId="0" fontId="9" fillId="0" borderId="10" xfId="0" applyFont="1" applyBorder="1"/>
    <xf numFmtId="41" fontId="5" fillId="0" borderId="9" xfId="1" applyFont="1" applyBorder="1" applyAlignment="1">
      <alignment horizontal="right"/>
    </xf>
    <xf numFmtId="41" fontId="5" fillId="0" borderId="17" xfId="1" applyFont="1" applyFill="1" applyBorder="1" applyAlignment="1">
      <alignment horizontal="right" vertical="center"/>
    </xf>
    <xf numFmtId="167" fontId="27" fillId="0" borderId="10" xfId="4" applyNumberFormat="1" applyFont="1" applyBorder="1" applyAlignment="1">
      <alignment vertical="center"/>
    </xf>
    <xf numFmtId="41" fontId="5" fillId="0" borderId="9" xfId="1" applyFont="1" applyBorder="1" applyAlignment="1">
      <alignment horizontal="right" vertical="center"/>
    </xf>
    <xf numFmtId="41" fontId="10" fillId="0" borderId="17" xfId="1" applyFont="1" applyFill="1" applyBorder="1" applyAlignment="1">
      <alignment horizontal="right" vertical="center"/>
    </xf>
    <xf numFmtId="0" fontId="27" fillId="0" borderId="10" xfId="4" applyFont="1" applyBorder="1" applyAlignment="1">
      <alignment vertical="center"/>
    </xf>
    <xf numFmtId="0" fontId="12" fillId="0" borderId="10" xfId="4" applyFont="1" applyBorder="1" applyAlignment="1">
      <alignment vertical="center"/>
    </xf>
    <xf numFmtId="167" fontId="24" fillId="0" borderId="17" xfId="4" applyNumberFormat="1" applyFont="1" applyBorder="1" applyAlignment="1">
      <alignment horizontal="center" vertical="center"/>
    </xf>
    <xf numFmtId="0" fontId="12" fillId="0" borderId="10" xfId="0" applyFont="1" applyBorder="1" applyAlignment="1">
      <alignment horizontal="left" vertical="top"/>
    </xf>
    <xf numFmtId="41" fontId="5" fillId="0" borderId="17" xfId="1" applyFont="1" applyBorder="1" applyAlignment="1">
      <alignment horizontal="right" vertical="center"/>
    </xf>
    <xf numFmtId="0" fontId="14" fillId="0" borderId="10" xfId="0" applyFont="1" applyBorder="1"/>
    <xf numFmtId="167" fontId="24" fillId="0" borderId="9" xfId="4" applyNumberFormat="1" applyFont="1" applyBorder="1" applyAlignment="1">
      <alignment horizontal="right" vertical="center" wrapText="1"/>
    </xf>
    <xf numFmtId="167" fontId="24" fillId="0" borderId="4" xfId="4" applyNumberFormat="1" applyFont="1" applyBorder="1" applyAlignment="1">
      <alignment horizontal="center" vertical="center" wrapText="1"/>
    </xf>
    <xf numFmtId="41" fontId="10" fillId="0" borderId="4" xfId="1" applyFont="1" applyBorder="1" applyAlignment="1">
      <alignment horizontal="right" vertical="center"/>
    </xf>
    <xf numFmtId="41" fontId="10" fillId="0" borderId="4" xfId="1" applyFont="1" applyFill="1" applyBorder="1" applyAlignment="1">
      <alignment horizontal="right" vertical="center"/>
    </xf>
    <xf numFmtId="167" fontId="14" fillId="0" borderId="1" xfId="4" applyNumberFormat="1" applyFont="1" applyBorder="1" applyAlignment="1">
      <alignment vertical="center"/>
    </xf>
    <xf numFmtId="41" fontId="10" fillId="0" borderId="23" xfId="1" applyFont="1" applyBorder="1" applyAlignment="1">
      <alignment horizontal="right" vertical="center"/>
    </xf>
    <xf numFmtId="41" fontId="10" fillId="0" borderId="23" xfId="1" applyFont="1" applyFill="1" applyBorder="1" applyAlignment="1">
      <alignment horizontal="right" vertical="center"/>
    </xf>
    <xf numFmtId="0" fontId="12" fillId="0" borderId="0" xfId="4" applyFont="1" applyAlignment="1">
      <alignment vertical="center"/>
    </xf>
    <xf numFmtId="41" fontId="12" fillId="0" borderId="0" xfId="1" applyFont="1" applyFill="1" applyAlignment="1">
      <alignment vertical="center"/>
    </xf>
    <xf numFmtId="0" fontId="14" fillId="0" borderId="4" xfId="4" applyFont="1" applyBorder="1" applyAlignment="1">
      <alignment vertical="center"/>
    </xf>
    <xf numFmtId="14" fontId="24" fillId="0" borderId="4" xfId="4" applyNumberFormat="1" applyFont="1" applyBorder="1" applyAlignment="1">
      <alignment horizontal="center" vertical="center"/>
    </xf>
    <xf numFmtId="14" fontId="24" fillId="0" borderId="4" xfId="4" quotePrefix="1" applyNumberFormat="1" applyFont="1" applyBorder="1" applyAlignment="1">
      <alignment horizontal="center" vertical="center"/>
    </xf>
    <xf numFmtId="167" fontId="24" fillId="0" borderId="4" xfId="4" applyNumberFormat="1" applyFont="1" applyBorder="1" applyAlignment="1">
      <alignment vertical="center"/>
    </xf>
    <xf numFmtId="167" fontId="24" fillId="0" borderId="4" xfId="4" applyNumberFormat="1" applyFont="1" applyBorder="1" applyAlignment="1">
      <alignment horizontal="center"/>
    </xf>
    <xf numFmtId="41" fontId="24" fillId="0" borderId="4" xfId="1" applyFont="1" applyBorder="1" applyAlignment="1">
      <alignment horizontal="center"/>
    </xf>
    <xf numFmtId="167" fontId="24" fillId="0" borderId="15" xfId="4" applyNumberFormat="1" applyFont="1" applyBorder="1" applyAlignment="1">
      <alignment vertical="center"/>
    </xf>
    <xf numFmtId="167" fontId="24" fillId="0" borderId="15" xfId="4" applyNumberFormat="1" applyFont="1" applyBorder="1" applyAlignment="1">
      <alignment horizontal="center"/>
    </xf>
    <xf numFmtId="41" fontId="24" fillId="0" borderId="15" xfId="1" applyFont="1" applyBorder="1" applyAlignment="1">
      <alignment horizontal="center"/>
    </xf>
    <xf numFmtId="167" fontId="24" fillId="0" borderId="0" xfId="4" applyNumberFormat="1" applyFont="1" applyAlignment="1">
      <alignment horizontal="center"/>
    </xf>
    <xf numFmtId="41" fontId="24" fillId="0" borderId="15" xfId="1" applyFont="1" applyFill="1" applyBorder="1" applyAlignment="1">
      <alignment horizontal="center"/>
    </xf>
    <xf numFmtId="167" fontId="24" fillId="0" borderId="16" xfId="4" applyNumberFormat="1" applyFont="1" applyBorder="1" applyAlignment="1">
      <alignment vertical="center"/>
    </xf>
    <xf numFmtId="41" fontId="24" fillId="0" borderId="5" xfId="1" applyFont="1" applyBorder="1" applyAlignment="1">
      <alignment horizontal="center"/>
    </xf>
    <xf numFmtId="167" fontId="28" fillId="0" borderId="17" xfId="4" applyNumberFormat="1" applyFont="1" applyBorder="1" applyAlignment="1">
      <alignment vertical="center"/>
    </xf>
    <xf numFmtId="41" fontId="28" fillId="0" borderId="17" xfId="1" applyFont="1" applyFill="1" applyBorder="1" applyAlignment="1">
      <alignment horizontal="center"/>
    </xf>
    <xf numFmtId="167" fontId="28" fillId="0" borderId="10" xfId="4" applyNumberFormat="1" applyFont="1" applyBorder="1" applyAlignment="1">
      <alignment vertical="center"/>
    </xf>
    <xf numFmtId="167" fontId="24" fillId="0" borderId="17" xfId="4" applyNumberFormat="1" applyFont="1" applyBorder="1" applyAlignment="1">
      <alignment horizontal="center"/>
    </xf>
    <xf numFmtId="41" fontId="28" fillId="0" borderId="0" xfId="1" applyFont="1" applyFill="1" applyBorder="1" applyAlignment="1">
      <alignment horizontal="center"/>
    </xf>
    <xf numFmtId="41" fontId="28" fillId="0" borderId="17" xfId="1" applyFont="1" applyBorder="1" applyAlignment="1">
      <alignment horizontal="center"/>
    </xf>
    <xf numFmtId="167" fontId="24" fillId="0" borderId="17" xfId="4" applyNumberFormat="1" applyFont="1" applyBorder="1" applyAlignment="1">
      <alignment vertical="center"/>
    </xf>
    <xf numFmtId="41" fontId="24" fillId="0" borderId="17" xfId="1" applyFont="1" applyFill="1" applyBorder="1" applyAlignment="1">
      <alignment horizontal="center"/>
    </xf>
    <xf numFmtId="167" fontId="24" fillId="0" borderId="10" xfId="4" applyNumberFormat="1" applyFont="1" applyBorder="1" applyAlignment="1">
      <alignment vertical="center"/>
    </xf>
    <xf numFmtId="41" fontId="24" fillId="0" borderId="0" xfId="1" applyFont="1" applyBorder="1" applyAlignment="1">
      <alignment horizontal="center"/>
    </xf>
    <xf numFmtId="41" fontId="24" fillId="0" borderId="17" xfId="1" applyFont="1" applyBorder="1" applyAlignment="1">
      <alignment horizontal="center"/>
    </xf>
    <xf numFmtId="41" fontId="28" fillId="0" borderId="0" xfId="1" applyFont="1" applyBorder="1" applyAlignment="1">
      <alignment horizontal="center"/>
    </xf>
    <xf numFmtId="41" fontId="24" fillId="0" borderId="17" xfId="1" applyFont="1" applyFill="1" applyBorder="1" applyAlignment="1">
      <alignment horizontal="right"/>
    </xf>
    <xf numFmtId="41" fontId="24" fillId="0" borderId="9" xfId="1" applyFont="1" applyFill="1" applyBorder="1" applyAlignment="1">
      <alignment horizontal="center"/>
    </xf>
    <xf numFmtId="41" fontId="24" fillId="0" borderId="9" xfId="1" applyFont="1" applyBorder="1" applyAlignment="1">
      <alignment horizontal="center"/>
    </xf>
    <xf numFmtId="41" fontId="28" fillId="0" borderId="9" xfId="1" applyFont="1" applyBorder="1" applyAlignment="1">
      <alignment horizontal="center"/>
    </xf>
    <xf numFmtId="41" fontId="24" fillId="0" borderId="17" xfId="1" applyFont="1" applyBorder="1" applyAlignment="1">
      <alignment horizontal="right"/>
    </xf>
    <xf numFmtId="167" fontId="28" fillId="0" borderId="13" xfId="4" applyNumberFormat="1" applyFont="1" applyBorder="1" applyAlignment="1">
      <alignment vertical="center"/>
    </xf>
    <xf numFmtId="167" fontId="24" fillId="0" borderId="18" xfId="4" applyNumberFormat="1" applyFont="1" applyBorder="1" applyAlignment="1">
      <alignment horizontal="center"/>
    </xf>
    <xf numFmtId="41" fontId="24" fillId="0" borderId="13" xfId="1" applyFont="1" applyBorder="1" applyAlignment="1">
      <alignment horizontal="right"/>
    </xf>
    <xf numFmtId="41" fontId="28" fillId="0" borderId="12" xfId="1" applyFont="1" applyBorder="1" applyAlignment="1">
      <alignment horizontal="center"/>
    </xf>
    <xf numFmtId="167" fontId="28" fillId="0" borderId="19" xfId="4" applyNumberFormat="1" applyFont="1" applyBorder="1" applyAlignment="1">
      <alignment vertical="center"/>
    </xf>
    <xf numFmtId="167" fontId="24" fillId="0" borderId="13" xfId="4" applyNumberFormat="1" applyFont="1" applyBorder="1" applyAlignment="1">
      <alignment horizontal="center"/>
    </xf>
    <xf numFmtId="41" fontId="28" fillId="0" borderId="13" xfId="1" applyFont="1" applyBorder="1" applyAlignment="1">
      <alignment horizontal="center"/>
    </xf>
    <xf numFmtId="167" fontId="28" fillId="0" borderId="0" xfId="4" applyNumberFormat="1" applyFont="1" applyAlignment="1">
      <alignment vertical="center"/>
    </xf>
    <xf numFmtId="0" fontId="14" fillId="0" borderId="15" xfId="4" applyFont="1" applyBorder="1" applyAlignment="1">
      <alignment horizontal="center" vertical="center"/>
    </xf>
    <xf numFmtId="17" fontId="14" fillId="0" borderId="15" xfId="4" applyNumberFormat="1" applyFont="1" applyBorder="1" applyAlignment="1">
      <alignment horizontal="center" vertical="center"/>
    </xf>
    <xf numFmtId="17" fontId="14" fillId="0" borderId="4" xfId="4" applyNumberFormat="1" applyFont="1" applyBorder="1" applyAlignment="1">
      <alignment horizontal="center" vertical="center"/>
    </xf>
    <xf numFmtId="0" fontId="12" fillId="0" borderId="15" xfId="4" applyFont="1" applyBorder="1" applyAlignment="1">
      <alignment vertical="center"/>
    </xf>
    <xf numFmtId="41" fontId="12" fillId="0" borderId="15" xfId="1" applyFont="1" applyFill="1" applyBorder="1" applyAlignment="1">
      <alignment vertical="center"/>
    </xf>
    <xf numFmtId="41" fontId="12" fillId="0" borderId="20" xfId="1" applyFont="1" applyFill="1" applyBorder="1" applyAlignment="1">
      <alignment vertical="center"/>
    </xf>
    <xf numFmtId="0" fontId="12" fillId="0" borderId="13" xfId="4" applyFont="1" applyBorder="1" applyAlignment="1">
      <alignment vertical="center"/>
    </xf>
    <xf numFmtId="169" fontId="12" fillId="0" borderId="13" xfId="1" applyNumberFormat="1" applyFont="1" applyFill="1" applyBorder="1" applyAlignment="1">
      <alignment vertical="center"/>
    </xf>
    <xf numFmtId="169" fontId="12" fillId="0" borderId="12" xfId="1" applyNumberFormat="1" applyFont="1" applyFill="1" applyBorder="1" applyAlignment="1">
      <alignment vertical="center"/>
    </xf>
    <xf numFmtId="169" fontId="5" fillId="0" borderId="0" xfId="0" applyNumberFormat="1" applyFont="1"/>
    <xf numFmtId="0" fontId="10" fillId="2" borderId="4"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4" xfId="0" applyFont="1" applyBorder="1" applyAlignment="1">
      <alignment horizontal="center" vertical="center" wrapText="1"/>
    </xf>
    <xf numFmtId="165" fontId="5" fillId="0" borderId="4" xfId="1" applyNumberFormat="1" applyFont="1" applyBorder="1" applyAlignment="1">
      <alignment horizontal="center" vertical="center"/>
    </xf>
    <xf numFmtId="165" fontId="5" fillId="2" borderId="4" xfId="1" applyNumberFormat="1" applyFont="1" applyFill="1" applyBorder="1" applyAlignment="1">
      <alignment horizontal="center" vertical="center"/>
    </xf>
    <xf numFmtId="41" fontId="5" fillId="2" borderId="4" xfId="1" applyFont="1" applyFill="1" applyBorder="1" applyAlignment="1">
      <alignment horizontal="center" vertical="center"/>
    </xf>
    <xf numFmtId="10" fontId="12" fillId="0" borderId="4" xfId="2" applyNumberFormat="1" applyFont="1" applyBorder="1" applyAlignment="1">
      <alignment horizontal="center" vertical="center"/>
    </xf>
    <xf numFmtId="165" fontId="5" fillId="0" borderId="3" xfId="1" applyNumberFormat="1" applyFont="1" applyBorder="1" applyAlignment="1">
      <alignment horizontal="center" vertical="center"/>
    </xf>
    <xf numFmtId="165" fontId="10" fillId="2" borderId="4" xfId="1" applyNumberFormat="1" applyFont="1" applyFill="1" applyBorder="1" applyAlignment="1">
      <alignment horizontal="center" vertical="center"/>
    </xf>
    <xf numFmtId="9" fontId="10" fillId="0" borderId="4" xfId="2" applyFont="1" applyBorder="1" applyAlignment="1">
      <alignment horizontal="center"/>
    </xf>
    <xf numFmtId="165" fontId="5" fillId="0" borderId="4" xfId="1" applyNumberFormat="1" applyFont="1" applyBorder="1"/>
    <xf numFmtId="165" fontId="5" fillId="0" borderId="3" xfId="1" applyNumberFormat="1" applyFont="1" applyBorder="1"/>
    <xf numFmtId="49" fontId="5" fillId="0" borderId="0" xfId="0" applyNumberFormat="1" applyFont="1" applyAlignment="1">
      <alignment horizontal="center" vertical="center"/>
    </xf>
    <xf numFmtId="0" fontId="8" fillId="0" borderId="0" xfId="3" applyFont="1" applyFill="1"/>
    <xf numFmtId="167" fontId="28" fillId="0" borderId="9" xfId="4" applyNumberFormat="1" applyFont="1" applyBorder="1" applyAlignment="1">
      <alignment horizontal="right" vertical="center" wrapText="1"/>
    </xf>
    <xf numFmtId="169" fontId="5" fillId="0" borderId="20" xfId="1" applyNumberFormat="1" applyFont="1" applyBorder="1"/>
    <xf numFmtId="0" fontId="5" fillId="0" borderId="15" xfId="0" applyFont="1" applyBorder="1" applyAlignment="1">
      <alignment wrapText="1"/>
    </xf>
    <xf numFmtId="0" fontId="5" fillId="0" borderId="17" xfId="0" applyFont="1" applyBorder="1" applyAlignment="1">
      <alignment wrapText="1"/>
    </xf>
    <xf numFmtId="3" fontId="10" fillId="0" borderId="4" xfId="0" applyNumberFormat="1" applyFont="1" applyBorder="1" applyAlignment="1">
      <alignment horizontal="left"/>
    </xf>
    <xf numFmtId="3" fontId="5" fillId="0" borderId="15" xfId="0" applyNumberFormat="1" applyFont="1" applyBorder="1" applyAlignment="1">
      <alignment horizontal="left" vertical="center"/>
    </xf>
    <xf numFmtId="3" fontId="5" fillId="0" borderId="17" xfId="0" applyNumberFormat="1" applyFont="1" applyBorder="1" applyAlignment="1">
      <alignment horizontal="left" vertical="center"/>
    </xf>
    <xf numFmtId="0" fontId="16" fillId="0" borderId="13" xfId="0" applyFont="1" applyBorder="1" applyAlignment="1">
      <alignment horizontal="right"/>
    </xf>
    <xf numFmtId="0" fontId="12" fillId="0" borderId="4" xfId="1" applyNumberFormat="1" applyFont="1" applyFill="1" applyBorder="1" applyAlignment="1">
      <alignment horizontal="center" vertical="center"/>
    </xf>
    <xf numFmtId="41" fontId="12" fillId="0" borderId="17" xfId="1" applyFont="1" applyFill="1" applyBorder="1" applyAlignment="1">
      <alignment horizontal="center" vertical="center"/>
    </xf>
    <xf numFmtId="0" fontId="10" fillId="0" borderId="6" xfId="0" applyFont="1" applyBorder="1" applyAlignment="1">
      <alignment horizontal="center" vertical="center"/>
    </xf>
    <xf numFmtId="169" fontId="5" fillId="0" borderId="9" xfId="1" applyNumberFormat="1" applyFont="1" applyBorder="1"/>
    <xf numFmtId="169" fontId="5" fillId="0" borderId="12" xfId="1" applyNumberFormat="1" applyFont="1" applyBorder="1"/>
    <xf numFmtId="43" fontId="10" fillId="0" borderId="0" xfId="0" applyNumberFormat="1" applyFont="1"/>
    <xf numFmtId="43" fontId="5" fillId="0" borderId="0" xfId="0" applyNumberFormat="1" applyFont="1"/>
    <xf numFmtId="0" fontId="14" fillId="0" borderId="4" xfId="0" applyFont="1" applyBorder="1" applyAlignment="1">
      <alignment horizontal="center" vertical="center"/>
    </xf>
    <xf numFmtId="41" fontId="12" fillId="0" borderId="10" xfId="1" applyFont="1" applyBorder="1" applyAlignment="1">
      <alignment horizontal="center" vertical="center"/>
    </xf>
    <xf numFmtId="41" fontId="12" fillId="0" borderId="17" xfId="1" applyFont="1" applyBorder="1" applyAlignment="1">
      <alignment horizontal="center" vertical="center"/>
    </xf>
    <xf numFmtId="0" fontId="14" fillId="0" borderId="4" xfId="8" applyFont="1" applyBorder="1" applyAlignment="1">
      <alignment horizontal="center" vertical="center"/>
    </xf>
    <xf numFmtId="41" fontId="14" fillId="0" borderId="4" xfId="1" applyFont="1" applyBorder="1" applyAlignment="1">
      <alignment horizontal="left" vertical="center"/>
    </xf>
    <xf numFmtId="41" fontId="14" fillId="0" borderId="4" xfId="1" applyFont="1" applyBorder="1" applyAlignment="1">
      <alignment vertical="center"/>
    </xf>
    <xf numFmtId="14" fontId="14" fillId="0" borderId="4" xfId="1" applyNumberFormat="1" applyFont="1" applyBorder="1" applyAlignment="1">
      <alignment horizontal="center" vertical="center"/>
    </xf>
    <xf numFmtId="41" fontId="12" fillId="0" borderId="10" xfId="1" applyFont="1" applyBorder="1" applyAlignment="1">
      <alignment horizontal="left" vertical="center"/>
    </xf>
    <xf numFmtId="41" fontId="14" fillId="0" borderId="1" xfId="1" applyFont="1" applyBorder="1" applyAlignment="1">
      <alignment horizontal="left" vertical="center"/>
    </xf>
    <xf numFmtId="41" fontId="14" fillId="0" borderId="1" xfId="1" applyFont="1" applyBorder="1" applyAlignment="1">
      <alignment vertical="center"/>
    </xf>
    <xf numFmtId="41" fontId="14" fillId="0" borderId="4" xfId="1" quotePrefix="1" applyFont="1" applyBorder="1" applyAlignment="1">
      <alignment horizontal="left" vertical="center"/>
    </xf>
    <xf numFmtId="41" fontId="14" fillId="0" borderId="4" xfId="1" quotePrefix="1" applyFont="1" applyBorder="1" applyAlignment="1">
      <alignment horizontal="center" vertical="center"/>
    </xf>
    <xf numFmtId="0" fontId="10" fillId="0" borderId="0" xfId="0" applyFont="1" applyAlignment="1">
      <alignment horizontal="centerContinuous"/>
    </xf>
    <xf numFmtId="0" fontId="21" fillId="0" borderId="0" xfId="0" applyFont="1" applyAlignment="1">
      <alignment horizontal="centerContinuous"/>
    </xf>
    <xf numFmtId="0" fontId="0" fillId="0" borderId="0" xfId="0" applyAlignment="1">
      <alignment horizontal="centerContinuous"/>
    </xf>
    <xf numFmtId="41" fontId="12" fillId="0" borderId="17" xfId="1" applyFont="1" applyFill="1" applyBorder="1" applyAlignment="1">
      <alignment horizontal="left" vertical="center"/>
    </xf>
    <xf numFmtId="41" fontId="0" fillId="0" borderId="0" xfId="0" applyNumberFormat="1"/>
    <xf numFmtId="164" fontId="5" fillId="0" borderId="10" xfId="10" applyFont="1" applyBorder="1"/>
    <xf numFmtId="3" fontId="12" fillId="0" borderId="4" xfId="0" applyNumberFormat="1" applyFont="1" applyBorder="1" applyAlignment="1">
      <alignment horizontal="center" vertical="center"/>
    </xf>
    <xf numFmtId="41" fontId="12" fillId="0" borderId="4" xfId="7" applyFont="1" applyFill="1" applyBorder="1" applyAlignment="1">
      <alignment horizontal="center" vertical="center"/>
    </xf>
    <xf numFmtId="169" fontId="5" fillId="0" borderId="17" xfId="1" applyNumberFormat="1" applyFont="1" applyBorder="1"/>
    <xf numFmtId="41" fontId="5" fillId="0" borderId="15" xfId="1" applyFont="1" applyBorder="1" applyAlignment="1">
      <alignment horizontal="left"/>
    </xf>
    <xf numFmtId="168" fontId="5" fillId="0" borderId="17" xfId="1" applyNumberFormat="1" applyFont="1" applyBorder="1" applyAlignment="1">
      <alignment horizontal="left"/>
    </xf>
    <xf numFmtId="168" fontId="21" fillId="0" borderId="13" xfId="1" applyNumberFormat="1" applyFont="1" applyBorder="1" applyAlignment="1">
      <alignment horizontal="left"/>
    </xf>
    <xf numFmtId="41" fontId="0" fillId="0" borderId="0" xfId="1" applyFont="1"/>
    <xf numFmtId="41" fontId="5" fillId="0" borderId="5" xfId="1" applyFont="1" applyBorder="1"/>
    <xf numFmtId="41" fontId="5" fillId="0" borderId="0" xfId="1" applyFont="1" applyBorder="1"/>
    <xf numFmtId="0" fontId="14" fillId="0" borderId="16" xfId="0" applyFont="1" applyBorder="1" applyAlignment="1">
      <alignment vertical="center"/>
    </xf>
    <xf numFmtId="0" fontId="14" fillId="0" borderId="19" xfId="0" applyFont="1" applyBorder="1"/>
    <xf numFmtId="0" fontId="33" fillId="0" borderId="10" xfId="11" applyFont="1" applyBorder="1"/>
    <xf numFmtId="169" fontId="5" fillId="0" borderId="17" xfId="1" applyNumberFormat="1" applyFont="1" applyFill="1" applyBorder="1"/>
    <xf numFmtId="3" fontId="10" fillId="0" borderId="3" xfId="0" applyNumberFormat="1" applyFont="1" applyBorder="1" applyAlignment="1">
      <alignment horizontal="left"/>
    </xf>
    <xf numFmtId="4" fontId="5" fillId="0" borderId="17" xfId="0" applyNumberFormat="1" applyFont="1" applyBorder="1" applyAlignment="1">
      <alignment horizontal="right"/>
    </xf>
    <xf numFmtId="43" fontId="5" fillId="0" borderId="15" xfId="0" applyNumberFormat="1" applyFont="1" applyBorder="1"/>
    <xf numFmtId="169" fontId="5" fillId="0" borderId="17" xfId="0" applyNumberFormat="1" applyFont="1" applyBorder="1"/>
    <xf numFmtId="169" fontId="5" fillId="0" borderId="13" xfId="0" applyNumberFormat="1" applyFont="1" applyBorder="1"/>
    <xf numFmtId="169" fontId="5" fillId="0" borderId="13" xfId="1" applyNumberFormat="1" applyFont="1" applyFill="1" applyBorder="1"/>
    <xf numFmtId="41" fontId="10" fillId="0" borderId="4" xfId="0" applyNumberFormat="1" applyFont="1" applyBorder="1"/>
    <xf numFmtId="41" fontId="12" fillId="0" borderId="10" xfId="1" applyFont="1" applyFill="1" applyBorder="1" applyAlignment="1">
      <alignment horizontal="center" vertical="center"/>
    </xf>
    <xf numFmtId="41" fontId="5" fillId="0" borderId="15" xfId="0" applyNumberFormat="1" applyFont="1" applyBorder="1"/>
    <xf numFmtId="41" fontId="5" fillId="0" borderId="17" xfId="0" applyNumberFormat="1" applyFont="1" applyBorder="1"/>
    <xf numFmtId="41" fontId="5" fillId="0" borderId="13" xfId="1" applyFont="1" applyFill="1" applyBorder="1"/>
    <xf numFmtId="3" fontId="14" fillId="0" borderId="4" xfId="0" applyNumberFormat="1" applyFont="1" applyBorder="1" applyAlignment="1">
      <alignment horizontal="right"/>
    </xf>
    <xf numFmtId="3" fontId="14" fillId="0" borderId="4" xfId="0" applyNumberFormat="1" applyFont="1" applyBorder="1"/>
    <xf numFmtId="41" fontId="14" fillId="0" borderId="4" xfId="1" applyFont="1" applyFill="1" applyBorder="1" applyAlignment="1">
      <alignment horizontal="center"/>
    </xf>
    <xf numFmtId="0" fontId="14" fillId="0" borderId="4" xfId="0" applyFont="1" applyBorder="1" applyAlignment="1">
      <alignment horizontal="center"/>
    </xf>
    <xf numFmtId="41" fontId="14" fillId="0" borderId="4" xfId="12" applyFont="1" applyFill="1" applyBorder="1"/>
    <xf numFmtId="0" fontId="24" fillId="0" borderId="0" xfId="4" applyFont="1" applyAlignment="1">
      <alignment horizontal="center"/>
    </xf>
    <xf numFmtId="169" fontId="10" fillId="0" borderId="36" xfId="1" applyNumberFormat="1" applyFont="1" applyBorder="1"/>
    <xf numFmtId="41" fontId="10" fillId="0" borderId="23" xfId="1" applyFont="1" applyBorder="1" applyAlignment="1">
      <alignment horizontal="center" vertical="center"/>
    </xf>
    <xf numFmtId="41" fontId="5" fillId="0" borderId="9" xfId="1" applyFont="1" applyFill="1" applyBorder="1" applyAlignment="1">
      <alignment horizontal="right" vertical="center"/>
    </xf>
    <xf numFmtId="0" fontId="5" fillId="6" borderId="16" xfId="0" applyFont="1" applyFill="1" applyBorder="1" applyAlignment="1">
      <alignment horizontal="center" vertical="center" wrapText="1"/>
    </xf>
    <xf numFmtId="0" fontId="5" fillId="6" borderId="5"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0" xfId="0" applyFont="1" applyFill="1" applyAlignment="1">
      <alignment horizontal="center" vertical="center"/>
    </xf>
    <xf numFmtId="0" fontId="5" fillId="6" borderId="9"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2" xfId="0" applyFont="1" applyFill="1" applyBorder="1" applyAlignment="1">
      <alignment horizontal="center" vertical="center"/>
    </xf>
    <xf numFmtId="0" fontId="10" fillId="5" borderId="0" xfId="0" applyFont="1" applyFill="1" applyAlignment="1">
      <alignment horizontal="center"/>
    </xf>
    <xf numFmtId="0" fontId="5" fillId="0" borderId="0" xfId="0" applyFont="1" applyAlignment="1">
      <alignment horizontal="left" wrapText="1"/>
    </xf>
    <xf numFmtId="0" fontId="8" fillId="0" borderId="5" xfId="3" applyFont="1" applyBorder="1" applyAlignment="1">
      <alignment horizontal="left"/>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165" fontId="10" fillId="0" borderId="1" xfId="1" applyNumberFormat="1" applyFont="1" applyBorder="1" applyAlignment="1">
      <alignment horizontal="center"/>
    </xf>
    <xf numFmtId="165" fontId="10" fillId="0" borderId="3" xfId="1" applyNumberFormat="1" applyFont="1" applyBorder="1" applyAlignment="1">
      <alignment horizontal="center"/>
    </xf>
    <xf numFmtId="0" fontId="5" fillId="0" borderId="0" xfId="0" applyFont="1" applyAlignment="1">
      <alignment horizontal="left"/>
    </xf>
    <xf numFmtId="0" fontId="10" fillId="0" borderId="0" xfId="0" applyFont="1" applyAlignment="1">
      <alignment horizontal="left" wrapText="1"/>
    </xf>
    <xf numFmtId="0" fontId="10" fillId="0" borderId="0" xfId="0" applyFont="1" applyAlignment="1">
      <alignment horizontal="left" vertical="center" wrapText="1"/>
    </xf>
    <xf numFmtId="0" fontId="10" fillId="0" borderId="0" xfId="0" applyFont="1" applyAlignment="1">
      <alignment horizontal="left" vertical="center"/>
    </xf>
    <xf numFmtId="0" fontId="5" fillId="0" borderId="0" xfId="0" applyFont="1" applyAlignment="1">
      <alignment horizontal="justify" wrapText="1"/>
    </xf>
    <xf numFmtId="0" fontId="10" fillId="0" borderId="0" xfId="0" applyFont="1" applyAlignment="1">
      <alignment horizontal="center"/>
    </xf>
    <xf numFmtId="0" fontId="10" fillId="0" borderId="0" xfId="0" applyFont="1" applyAlignment="1">
      <alignment horizontal="left"/>
    </xf>
    <xf numFmtId="0" fontId="9" fillId="0" borderId="0" xfId="0" applyFont="1" applyAlignment="1">
      <alignment horizontal="center" vertical="center" wrapText="1"/>
    </xf>
    <xf numFmtId="0" fontId="5" fillId="0" borderId="0" xfId="0" applyFont="1" applyAlignment="1">
      <alignment horizontal="center" vertical="center" wrapText="1"/>
    </xf>
    <xf numFmtId="0" fontId="23" fillId="0" borderId="0" xfId="4" applyFont="1" applyAlignment="1">
      <alignment horizontal="center"/>
    </xf>
    <xf numFmtId="0" fontId="24" fillId="0" borderId="0" xfId="4" applyFont="1" applyAlignment="1">
      <alignment horizontal="center"/>
    </xf>
    <xf numFmtId="0" fontId="29" fillId="0" borderId="16" xfId="3" applyFont="1" applyFill="1" applyBorder="1" applyAlignment="1">
      <alignment horizontal="center" vertical="center"/>
    </xf>
    <xf numFmtId="0" fontId="29" fillId="0" borderId="19" xfId="3" applyFont="1" applyFill="1" applyBorder="1" applyAlignment="1">
      <alignment horizontal="center" vertical="center"/>
    </xf>
    <xf numFmtId="0" fontId="29" fillId="0" borderId="15" xfId="3" applyFont="1" applyFill="1" applyBorder="1" applyAlignment="1">
      <alignment horizontal="center" vertical="center"/>
    </xf>
    <xf numFmtId="0" fontId="29" fillId="0" borderId="13" xfId="3" applyFont="1" applyFill="1" applyBorder="1" applyAlignment="1">
      <alignment horizontal="center" vertical="center"/>
    </xf>
    <xf numFmtId="0" fontId="23" fillId="2" borderId="0" xfId="5" applyFont="1" applyFill="1" applyAlignment="1">
      <alignment horizontal="center" vertical="center"/>
    </xf>
    <xf numFmtId="0" fontId="24" fillId="0" borderId="0" xfId="4" applyFont="1" applyAlignment="1">
      <alignment horizontal="center" vertical="top"/>
    </xf>
    <xf numFmtId="0" fontId="25" fillId="0" borderId="0" xfId="4" applyFont="1" applyAlignment="1">
      <alignment horizontal="center"/>
    </xf>
    <xf numFmtId="0" fontId="31" fillId="0" borderId="0" xfId="0" applyFont="1" applyAlignment="1">
      <alignment horizontal="left"/>
    </xf>
    <xf numFmtId="0" fontId="5" fillId="0" borderId="0" xfId="0" applyFont="1"/>
    <xf numFmtId="0" fontId="10" fillId="0" borderId="15" xfId="0" applyFont="1" applyBorder="1" applyAlignment="1">
      <alignment horizontal="center" vertical="center"/>
    </xf>
    <xf numFmtId="0" fontId="10" fillId="0" borderId="13"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5" fillId="0" borderId="0" xfId="0" applyFont="1" applyAlignment="1">
      <alignment horizontal="left"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horizontal="justify" vertical="center" wrapText="1"/>
    </xf>
    <xf numFmtId="0" fontId="10"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justify" wrapText="1"/>
    </xf>
    <xf numFmtId="0" fontId="18" fillId="0" borderId="0" xfId="0" applyFont="1" applyAlignment="1">
      <alignment horizontal="justify" wrapText="1"/>
    </xf>
    <xf numFmtId="0" fontId="5" fillId="0" borderId="0" xfId="0" applyFont="1" applyAlignment="1">
      <alignment horizontal="left" vertical="center" wrapText="1"/>
    </xf>
    <xf numFmtId="0" fontId="5" fillId="0" borderId="0" xfId="0" applyFont="1" applyAlignment="1">
      <alignment horizontal="justify" vertical="top" wrapText="1"/>
    </xf>
    <xf numFmtId="0" fontId="10" fillId="0" borderId="1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2" fillId="0" borderId="0" xfId="0" applyFont="1" applyAlignment="1">
      <alignment horizontal="left" vertical="top" wrapText="1"/>
    </xf>
    <xf numFmtId="0" fontId="12" fillId="0" borderId="0" xfId="0" applyFont="1" applyAlignment="1">
      <alignment horizontal="left" wrapText="1"/>
    </xf>
    <xf numFmtId="0" fontId="14" fillId="0" borderId="0" xfId="0" applyFont="1" applyAlignment="1">
      <alignment horizontal="left" wrapText="1"/>
    </xf>
    <xf numFmtId="0" fontId="10" fillId="0" borderId="18" xfId="0" applyFont="1" applyBorder="1" applyAlignment="1">
      <alignment horizontal="center"/>
    </xf>
    <xf numFmtId="0" fontId="9" fillId="0" borderId="0" xfId="0" applyFont="1" applyAlignment="1">
      <alignment horizontal="center" vertical="center"/>
    </xf>
    <xf numFmtId="0" fontId="9" fillId="0" borderId="0" xfId="0" applyFont="1" applyAlignment="1">
      <alignment horizontal="center"/>
    </xf>
    <xf numFmtId="0" fontId="13" fillId="0" borderId="0" xfId="4" applyFont="1" applyAlignment="1">
      <alignment horizontal="center" vertical="top"/>
    </xf>
    <xf numFmtId="0" fontId="13" fillId="0" borderId="0" xfId="4" applyFont="1" applyAlignment="1">
      <alignment horizontal="center" vertical="center"/>
    </xf>
    <xf numFmtId="0" fontId="14" fillId="4" borderId="15" xfId="6" applyFont="1" applyFill="1" applyBorder="1" applyAlignment="1">
      <alignment horizontal="center" vertical="center" wrapText="1"/>
    </xf>
    <xf numFmtId="0" fontId="14" fillId="4" borderId="13" xfId="6" applyFont="1" applyFill="1" applyBorder="1" applyAlignment="1">
      <alignment horizontal="center" vertical="center" wrapText="1"/>
    </xf>
    <xf numFmtId="0" fontId="14" fillId="4" borderId="4" xfId="6" applyFont="1" applyFill="1" applyBorder="1" applyAlignment="1">
      <alignment horizontal="center" vertical="center" wrapText="1"/>
    </xf>
    <xf numFmtId="0" fontId="14" fillId="0" borderId="15" xfId="6" applyFont="1" applyBorder="1" applyAlignment="1">
      <alignment horizontal="center" vertical="center" wrapText="1"/>
    </xf>
    <xf numFmtId="0" fontId="14" fillId="0" borderId="13" xfId="6" applyFont="1" applyBorder="1" applyAlignment="1">
      <alignment horizontal="center" vertical="center" wrapText="1"/>
    </xf>
    <xf numFmtId="0" fontId="11" fillId="0" borderId="0" xfId="0" applyFont="1" applyAlignment="1">
      <alignment horizontal="center"/>
    </xf>
    <xf numFmtId="0" fontId="10" fillId="3" borderId="6" xfId="0" applyFont="1" applyFill="1" applyBorder="1" applyAlignment="1">
      <alignment horizontal="center"/>
    </xf>
    <xf numFmtId="0" fontId="10" fillId="3" borderId="7" xfId="0" applyFont="1" applyFill="1" applyBorder="1" applyAlignment="1">
      <alignment horizontal="center"/>
    </xf>
    <xf numFmtId="0" fontId="10" fillId="3" borderId="8" xfId="0" applyFont="1" applyFill="1" applyBorder="1" applyAlignment="1">
      <alignment horizontal="center"/>
    </xf>
    <xf numFmtId="0" fontId="10" fillId="3" borderId="24" xfId="0" applyFont="1" applyFill="1" applyBorder="1" applyAlignment="1">
      <alignment horizontal="center" vertical="center" wrapText="1"/>
    </xf>
    <xf numFmtId="0" fontId="10" fillId="3" borderId="21" xfId="0" applyFont="1" applyFill="1" applyBorder="1" applyAlignment="1">
      <alignment horizontal="center" vertical="center" wrapText="1"/>
    </xf>
  </cellXfs>
  <cellStyles count="13">
    <cellStyle name="Hipervínculo" xfId="3" builtinId="8"/>
    <cellStyle name="Millares [0]" xfId="1" builtinId="6"/>
    <cellStyle name="Millares [0] 10" xfId="10" xr:uid="{CE97DC9D-30BC-49DD-9D57-9E779C8EA74D}"/>
    <cellStyle name="Millares [0] 2" xfId="7" xr:uid="{4FCDB0C6-56ED-4598-9F9B-48FFB5487A21}"/>
    <cellStyle name="Millares [0] 29" xfId="12" xr:uid="{93E75A0D-0E45-449E-9610-EF3110411D14}"/>
    <cellStyle name="Millares [0] 3" xfId="9" xr:uid="{94A78992-E17E-45AF-A370-3C611600E824}"/>
    <cellStyle name="Normal" xfId="0" builtinId="0"/>
    <cellStyle name="Normal 11" xfId="8" xr:uid="{B2D3326E-D752-4163-B813-ABF9E6EFD4C9}"/>
    <cellStyle name="Normal 17 2" xfId="11" xr:uid="{E756F4FE-C565-413B-B14B-335BED12124A}"/>
    <cellStyle name="Normal_cuadro de AF NG" xfId="6" xr:uid="{2B709FB0-37AC-4483-9487-02FAB74F2A83}"/>
    <cellStyle name="Normal_FANAPEL INDIVIDUAL" xfId="5" xr:uid="{731C2E61-5A80-464C-AAEE-5C6BB68C6DEA}"/>
    <cellStyle name="Normal_informe1" xfId="4" xr:uid="{7CDC33FF-7B8F-48E6-B7AD-0CDDAD609DE4}"/>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F24"/>
  <sheetViews>
    <sheetView showGridLines="0" topLeftCell="A10" zoomScaleNormal="100" workbookViewId="0">
      <selection activeCell="B2" sqref="B2:F24"/>
    </sheetView>
  </sheetViews>
  <sheetFormatPr baseColWidth="10" defaultColWidth="9.140625" defaultRowHeight="15" x14ac:dyDescent="0.25"/>
  <cols>
    <col min="1" max="1" width="2.85546875" style="1" customWidth="1"/>
    <col min="2" max="6" width="23" style="1" customWidth="1"/>
    <col min="7" max="7" width="2.85546875" style="1" customWidth="1"/>
    <col min="8" max="16384" width="9.140625" style="1"/>
  </cols>
  <sheetData>
    <row r="2" spans="2:6" x14ac:dyDescent="0.25">
      <c r="B2" s="410" t="s">
        <v>0</v>
      </c>
      <c r="C2" s="411"/>
      <c r="D2" s="411"/>
      <c r="E2" s="411"/>
      <c r="F2" s="412"/>
    </row>
    <row r="3" spans="2:6" x14ac:dyDescent="0.25">
      <c r="B3" s="413"/>
      <c r="C3" s="414"/>
      <c r="D3" s="414"/>
      <c r="E3" s="414"/>
      <c r="F3" s="415"/>
    </row>
    <row r="4" spans="2:6" x14ac:dyDescent="0.25">
      <c r="B4" s="413"/>
      <c r="C4" s="414"/>
      <c r="D4" s="414"/>
      <c r="E4" s="414"/>
      <c r="F4" s="415"/>
    </row>
    <row r="5" spans="2:6" x14ac:dyDescent="0.25">
      <c r="B5" s="413"/>
      <c r="C5" s="414"/>
      <c r="D5" s="414"/>
      <c r="E5" s="414"/>
      <c r="F5" s="415"/>
    </row>
    <row r="6" spans="2:6" x14ac:dyDescent="0.25">
      <c r="B6" s="413"/>
      <c r="C6" s="414"/>
      <c r="D6" s="414"/>
      <c r="E6" s="414"/>
      <c r="F6" s="415"/>
    </row>
    <row r="7" spans="2:6" x14ac:dyDescent="0.25">
      <c r="B7" s="413"/>
      <c r="C7" s="414"/>
      <c r="D7" s="414"/>
      <c r="E7" s="414"/>
      <c r="F7" s="415"/>
    </row>
    <row r="8" spans="2:6" x14ac:dyDescent="0.25">
      <c r="B8" s="413"/>
      <c r="C8" s="414"/>
      <c r="D8" s="414"/>
      <c r="E8" s="414"/>
      <c r="F8" s="415"/>
    </row>
    <row r="9" spans="2:6" x14ac:dyDescent="0.25">
      <c r="B9" s="413"/>
      <c r="C9" s="414"/>
      <c r="D9" s="414"/>
      <c r="E9" s="414"/>
      <c r="F9" s="415"/>
    </row>
    <row r="10" spans="2:6" x14ac:dyDescent="0.25">
      <c r="B10" s="413"/>
      <c r="C10" s="414"/>
      <c r="D10" s="414"/>
      <c r="E10" s="414"/>
      <c r="F10" s="415"/>
    </row>
    <row r="11" spans="2:6" x14ac:dyDescent="0.25">
      <c r="B11" s="413"/>
      <c r="C11" s="414"/>
      <c r="D11" s="414"/>
      <c r="E11" s="414"/>
      <c r="F11" s="415"/>
    </row>
    <row r="12" spans="2:6" x14ac:dyDescent="0.25">
      <c r="B12" s="413"/>
      <c r="C12" s="414"/>
      <c r="D12" s="414"/>
      <c r="E12" s="414"/>
      <c r="F12" s="415"/>
    </row>
    <row r="13" spans="2:6" x14ac:dyDescent="0.25">
      <c r="B13" s="413"/>
      <c r="C13" s="414"/>
      <c r="D13" s="414"/>
      <c r="E13" s="414"/>
      <c r="F13" s="415"/>
    </row>
    <row r="14" spans="2:6" x14ac:dyDescent="0.25">
      <c r="B14" s="413"/>
      <c r="C14" s="414"/>
      <c r="D14" s="414"/>
      <c r="E14" s="414"/>
      <c r="F14" s="415"/>
    </row>
    <row r="15" spans="2:6" x14ac:dyDescent="0.25">
      <c r="B15" s="413"/>
      <c r="C15" s="414"/>
      <c r="D15" s="414"/>
      <c r="E15" s="414"/>
      <c r="F15" s="415"/>
    </row>
    <row r="16" spans="2:6" x14ac:dyDescent="0.25">
      <c r="B16" s="413"/>
      <c r="C16" s="414"/>
      <c r="D16" s="414"/>
      <c r="E16" s="414"/>
      <c r="F16" s="415"/>
    </row>
    <row r="17" spans="2:6" x14ac:dyDescent="0.25">
      <c r="B17" s="413"/>
      <c r="C17" s="414"/>
      <c r="D17" s="414"/>
      <c r="E17" s="414"/>
      <c r="F17" s="415"/>
    </row>
    <row r="18" spans="2:6" x14ac:dyDescent="0.25">
      <c r="B18" s="413"/>
      <c r="C18" s="414"/>
      <c r="D18" s="414"/>
      <c r="E18" s="414"/>
      <c r="F18" s="415"/>
    </row>
    <row r="19" spans="2:6" x14ac:dyDescent="0.25">
      <c r="B19" s="413"/>
      <c r="C19" s="414"/>
      <c r="D19" s="414"/>
      <c r="E19" s="414"/>
      <c r="F19" s="415"/>
    </row>
    <row r="20" spans="2:6" x14ac:dyDescent="0.25">
      <c r="B20" s="413"/>
      <c r="C20" s="414"/>
      <c r="D20" s="414"/>
      <c r="E20" s="414"/>
      <c r="F20" s="415"/>
    </row>
    <row r="21" spans="2:6" x14ac:dyDescent="0.25">
      <c r="B21" s="413"/>
      <c r="C21" s="414"/>
      <c r="D21" s="414"/>
      <c r="E21" s="414"/>
      <c r="F21" s="415"/>
    </row>
    <row r="22" spans="2:6" x14ac:dyDescent="0.25">
      <c r="B22" s="413"/>
      <c r="C22" s="414"/>
      <c r="D22" s="414"/>
      <c r="E22" s="414"/>
      <c r="F22" s="415"/>
    </row>
    <row r="23" spans="2:6" x14ac:dyDescent="0.25">
      <c r="B23" s="413"/>
      <c r="C23" s="414"/>
      <c r="D23" s="414"/>
      <c r="E23" s="414"/>
      <c r="F23" s="415"/>
    </row>
    <row r="24" spans="2:6" x14ac:dyDescent="0.25">
      <c r="B24" s="416"/>
      <c r="C24" s="417"/>
      <c r="D24" s="417"/>
      <c r="E24" s="417"/>
      <c r="F24" s="418"/>
    </row>
  </sheetData>
  <mergeCells count="1">
    <mergeCell ref="B2:F24"/>
  </mergeCells>
  <pageMargins left="0.7" right="0.7" top="0.75" bottom="0.75" header="0.3" footer="0.3"/>
  <pageSetup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D1AFB-A05D-4879-93BF-C5C9A38148D2}">
  <sheetPr>
    <pageSetUpPr fitToPage="1"/>
  </sheetPr>
  <dimension ref="A1:G47"/>
  <sheetViews>
    <sheetView showGridLines="0" topLeftCell="A36" zoomScaleNormal="100" workbookViewId="0">
      <selection activeCell="K43" sqref="K43"/>
    </sheetView>
  </sheetViews>
  <sheetFormatPr baseColWidth="10" defaultColWidth="11.42578125" defaultRowHeight="15" x14ac:dyDescent="0.25"/>
  <cols>
    <col min="1" max="1" width="7.140625" style="1" bestFit="1" customWidth="1"/>
    <col min="2" max="2" width="17.7109375" style="1" customWidth="1"/>
    <col min="3" max="3" width="26.140625" style="1" customWidth="1"/>
    <col min="4" max="4" width="16.85546875" style="1" bestFit="1" customWidth="1"/>
    <col min="5" max="5" width="22.140625" style="1" bestFit="1" customWidth="1"/>
    <col min="6" max="6" width="11.140625" style="1" bestFit="1" customWidth="1"/>
    <col min="7" max="7" width="14" style="1" customWidth="1"/>
    <col min="8" max="8" width="15.42578125" style="1" customWidth="1"/>
    <col min="9" max="9" width="15.85546875" style="1" customWidth="1"/>
    <col min="10" max="10" width="2.85546875" style="1" customWidth="1"/>
    <col min="11" max="11" width="18.28515625" style="1" bestFit="1" customWidth="1"/>
    <col min="12" max="16384" width="11.42578125" style="1"/>
  </cols>
  <sheetData>
    <row r="1" spans="1:7" x14ac:dyDescent="0.25">
      <c r="A1" s="2" t="s">
        <v>31</v>
      </c>
    </row>
    <row r="2" spans="1:7" x14ac:dyDescent="0.25">
      <c r="B2" s="432" t="s">
        <v>129</v>
      </c>
      <c r="C2" s="432"/>
      <c r="D2" s="432"/>
      <c r="E2" s="432"/>
      <c r="F2" s="432"/>
      <c r="G2" s="432"/>
    </row>
    <row r="3" spans="1:7" x14ac:dyDescent="0.25">
      <c r="B3" s="460" t="str">
        <f>+'07'!B3</f>
        <v>Notas a los Estados Contables al 30 de setiembre de 2024</v>
      </c>
      <c r="C3" s="460"/>
      <c r="D3" s="460"/>
      <c r="E3" s="460"/>
      <c r="F3" s="460"/>
      <c r="G3" s="460"/>
    </row>
    <row r="4" spans="1:7" x14ac:dyDescent="0.25">
      <c r="B4" s="83"/>
      <c r="C4" s="83"/>
      <c r="D4" s="83"/>
      <c r="E4" s="83"/>
      <c r="F4" s="83"/>
      <c r="G4" s="83"/>
    </row>
    <row r="5" spans="1:7" x14ac:dyDescent="0.25">
      <c r="B5" s="433" t="s">
        <v>360</v>
      </c>
      <c r="C5" s="433"/>
      <c r="D5" s="433"/>
      <c r="E5" s="433"/>
      <c r="F5" s="433"/>
      <c r="G5" s="433"/>
    </row>
    <row r="7" spans="1:7" x14ac:dyDescent="0.25">
      <c r="B7" s="44" t="s">
        <v>447</v>
      </c>
    </row>
    <row r="8" spans="1:7" x14ac:dyDescent="0.25">
      <c r="B8" s="44"/>
    </row>
    <row r="9" spans="1:7" x14ac:dyDescent="0.25">
      <c r="B9" s="129">
        <f>+'07'!C46</f>
        <v>45565</v>
      </c>
    </row>
    <row r="10" spans="1:7" ht="30" x14ac:dyDescent="0.25">
      <c r="B10" s="130" t="s">
        <v>448</v>
      </c>
      <c r="C10" s="45" t="s">
        <v>449</v>
      </c>
      <c r="D10" s="45" t="s">
        <v>450</v>
      </c>
      <c r="E10" s="45" t="s">
        <v>451</v>
      </c>
      <c r="F10" s="45" t="s">
        <v>452</v>
      </c>
      <c r="G10" s="45" t="s">
        <v>453</v>
      </c>
    </row>
    <row r="11" spans="1:7" x14ac:dyDescent="0.25">
      <c r="B11" s="131">
        <v>45559</v>
      </c>
      <c r="C11" s="132" t="s">
        <v>456</v>
      </c>
      <c r="D11" s="132" t="s">
        <v>455</v>
      </c>
      <c r="E11" s="133">
        <v>10056429659</v>
      </c>
      <c r="F11" s="135">
        <f>+G11-B11</f>
        <v>14</v>
      </c>
      <c r="G11" s="131">
        <v>45573</v>
      </c>
    </row>
    <row r="12" spans="1:7" x14ac:dyDescent="0.25">
      <c r="B12" s="134">
        <v>45558</v>
      </c>
      <c r="C12" s="135" t="s">
        <v>456</v>
      </c>
      <c r="D12" s="135" t="s">
        <v>455</v>
      </c>
      <c r="E12" s="136">
        <v>10053858828</v>
      </c>
      <c r="F12" s="135">
        <f>+G12-B12</f>
        <v>14</v>
      </c>
      <c r="G12" s="134">
        <v>45572</v>
      </c>
    </row>
    <row r="13" spans="1:7" x14ac:dyDescent="0.25">
      <c r="B13" s="134">
        <v>45348</v>
      </c>
      <c r="C13" s="135" t="s">
        <v>454</v>
      </c>
      <c r="D13" s="135" t="s">
        <v>455</v>
      </c>
      <c r="E13" s="136">
        <v>2249706498</v>
      </c>
      <c r="F13" s="135">
        <f>+G13-B13</f>
        <v>360</v>
      </c>
      <c r="G13" s="134">
        <v>45708</v>
      </c>
    </row>
    <row r="14" spans="1:7" x14ac:dyDescent="0.25">
      <c r="B14" s="95" t="s">
        <v>457</v>
      </c>
      <c r="C14" s="140"/>
      <c r="D14" s="141"/>
      <c r="E14" s="109">
        <f>SUM(E11:E13)</f>
        <v>22359994985</v>
      </c>
      <c r="F14" s="95"/>
      <c r="G14" s="141"/>
    </row>
    <row r="15" spans="1:7" ht="6" customHeight="1" x14ac:dyDescent="0.25">
      <c r="B15" s="142"/>
      <c r="C15" s="143"/>
      <c r="D15" s="143"/>
      <c r="E15" s="144"/>
      <c r="F15" s="143"/>
      <c r="G15" s="142"/>
    </row>
    <row r="16" spans="1:7" x14ac:dyDescent="0.25">
      <c r="B16" s="131">
        <v>45559</v>
      </c>
      <c r="C16" s="132" t="s">
        <v>458</v>
      </c>
      <c r="D16" s="132" t="s">
        <v>370</v>
      </c>
      <c r="E16" s="145">
        <v>1007489.38</v>
      </c>
      <c r="F16" s="132">
        <f>+G16-B16</f>
        <v>14</v>
      </c>
      <c r="G16" s="131">
        <v>45573</v>
      </c>
    </row>
    <row r="17" spans="2:7" x14ac:dyDescent="0.25">
      <c r="B17" s="134">
        <v>45558</v>
      </c>
      <c r="C17" s="135" t="s">
        <v>458</v>
      </c>
      <c r="D17" s="135" t="s">
        <v>370</v>
      </c>
      <c r="E17" s="146">
        <v>1007352.1599999999</v>
      </c>
      <c r="F17" s="135">
        <f>+G17-B17</f>
        <v>14</v>
      </c>
      <c r="G17" s="134">
        <v>45572</v>
      </c>
    </row>
    <row r="18" spans="2:7" x14ac:dyDescent="0.25">
      <c r="B18" s="134">
        <v>45562</v>
      </c>
      <c r="C18" s="135" t="s">
        <v>459</v>
      </c>
      <c r="D18" s="135" t="s">
        <v>370</v>
      </c>
      <c r="E18" s="146">
        <v>1002837.32</v>
      </c>
      <c r="F18" s="135">
        <f>+G18-B18</f>
        <v>7</v>
      </c>
      <c r="G18" s="134">
        <v>45569</v>
      </c>
    </row>
    <row r="19" spans="2:7" x14ac:dyDescent="0.25">
      <c r="B19" s="134">
        <v>45561</v>
      </c>
      <c r="C19" s="135" t="s">
        <v>459</v>
      </c>
      <c r="D19" s="135" t="s">
        <v>370</v>
      </c>
      <c r="E19" s="146">
        <v>1002713.9299999999</v>
      </c>
      <c r="F19" s="135">
        <f>+G19-B19</f>
        <v>7</v>
      </c>
      <c r="G19" s="134">
        <v>45568</v>
      </c>
    </row>
    <row r="20" spans="2:7" x14ac:dyDescent="0.25">
      <c r="B20" s="137">
        <v>45560</v>
      </c>
      <c r="C20" s="138" t="s">
        <v>459</v>
      </c>
      <c r="D20" s="138" t="s">
        <v>370</v>
      </c>
      <c r="E20" s="147">
        <v>1002590.53</v>
      </c>
      <c r="F20" s="138">
        <f>+G20-B20</f>
        <v>7</v>
      </c>
      <c r="G20" s="137">
        <v>45567</v>
      </c>
    </row>
    <row r="21" spans="2:7" x14ac:dyDescent="0.25">
      <c r="B21" s="100" t="s">
        <v>460</v>
      </c>
      <c r="C21" s="140"/>
      <c r="D21" s="141"/>
      <c r="E21" s="148">
        <f>SUM(E16:E20)</f>
        <v>5022983.32</v>
      </c>
      <c r="F21" s="95"/>
      <c r="G21" s="141"/>
    </row>
    <row r="22" spans="2:7" x14ac:dyDescent="0.25">
      <c r="B22" s="95" t="s">
        <v>444</v>
      </c>
      <c r="C22" s="149"/>
      <c r="D22" s="149"/>
      <c r="E22" s="150">
        <f>+_xlfn.XLOOKUP(D25,'07'!$C$8:$E$8,'07'!$C$10:$E$10)</f>
        <v>7796.79</v>
      </c>
      <c r="F22" s="151"/>
      <c r="G22" s="152"/>
    </row>
    <row r="23" spans="2:7" ht="6" customHeight="1" x14ac:dyDescent="0.25">
      <c r="B23" s="44"/>
      <c r="C23" s="44"/>
      <c r="D23" s="44"/>
      <c r="E23" s="153"/>
      <c r="F23" s="44"/>
      <c r="G23" s="44"/>
    </row>
    <row r="24" spans="2:7" x14ac:dyDescent="0.25">
      <c r="B24" s="95" t="s">
        <v>460</v>
      </c>
      <c r="C24" s="140"/>
      <c r="D24" s="154"/>
      <c r="E24" s="109">
        <f>+E21*E22</f>
        <v>39163146119.542801</v>
      </c>
      <c r="F24" s="95"/>
      <c r="G24" s="141"/>
    </row>
    <row r="25" spans="2:7" x14ac:dyDescent="0.25">
      <c r="B25" s="95" t="s">
        <v>461</v>
      </c>
      <c r="C25" s="140"/>
      <c r="D25" s="154">
        <f>+B9</f>
        <v>45565</v>
      </c>
      <c r="E25" s="109">
        <f>+E14+E24</f>
        <v>61523141104.542801</v>
      </c>
      <c r="F25" s="95"/>
      <c r="G25" s="141"/>
    </row>
    <row r="26" spans="2:7" x14ac:dyDescent="0.25">
      <c r="B26" s="44"/>
      <c r="C26" s="44"/>
      <c r="D26" s="129"/>
      <c r="E26" s="155"/>
      <c r="F26" s="44"/>
      <c r="G26" s="44"/>
    </row>
    <row r="27" spans="2:7" x14ac:dyDescent="0.25">
      <c r="B27" s="129">
        <f>+'07'!D46</f>
        <v>45291</v>
      </c>
      <c r="F27" s="58"/>
    </row>
    <row r="28" spans="2:7" ht="30" x14ac:dyDescent="0.25">
      <c r="B28" s="130" t="s">
        <v>448</v>
      </c>
      <c r="C28" s="45" t="s">
        <v>449</v>
      </c>
      <c r="D28" s="45" t="s">
        <v>450</v>
      </c>
      <c r="E28" s="45" t="s">
        <v>462</v>
      </c>
      <c r="F28" s="45" t="s">
        <v>452</v>
      </c>
      <c r="G28" s="156" t="s">
        <v>453</v>
      </c>
    </row>
    <row r="29" spans="2:7" x14ac:dyDescent="0.25">
      <c r="B29" s="131">
        <v>45278</v>
      </c>
      <c r="C29" s="132" t="s">
        <v>463</v>
      </c>
      <c r="D29" s="132" t="s">
        <v>455</v>
      </c>
      <c r="E29" s="133">
        <v>10294232221</v>
      </c>
      <c r="F29" s="132">
        <v>21</v>
      </c>
      <c r="G29" s="131">
        <v>45299</v>
      </c>
    </row>
    <row r="30" spans="2:7" x14ac:dyDescent="0.25">
      <c r="B30" s="134">
        <v>45282</v>
      </c>
      <c r="C30" s="135" t="s">
        <v>463</v>
      </c>
      <c r="D30" s="135" t="s">
        <v>455</v>
      </c>
      <c r="E30" s="136">
        <v>10291376331</v>
      </c>
      <c r="F30" s="135">
        <v>14</v>
      </c>
      <c r="G30" s="134">
        <v>45296</v>
      </c>
    </row>
    <row r="31" spans="2:7" x14ac:dyDescent="0.25">
      <c r="B31" s="134">
        <v>45286</v>
      </c>
      <c r="C31" s="135" t="s">
        <v>464</v>
      </c>
      <c r="D31" s="135" t="s">
        <v>455</v>
      </c>
      <c r="E31" s="136">
        <v>10278071474</v>
      </c>
      <c r="F31" s="135">
        <v>14</v>
      </c>
      <c r="G31" s="134">
        <v>45300</v>
      </c>
    </row>
    <row r="32" spans="2:7" x14ac:dyDescent="0.25">
      <c r="B32" s="134">
        <v>45281</v>
      </c>
      <c r="C32" s="135" t="s">
        <v>464</v>
      </c>
      <c r="D32" s="135" t="s">
        <v>455</v>
      </c>
      <c r="E32" s="136">
        <v>10267052958</v>
      </c>
      <c r="F32" s="135">
        <v>14</v>
      </c>
      <c r="G32" s="134">
        <v>45295</v>
      </c>
    </row>
    <row r="33" spans="2:7" x14ac:dyDescent="0.25">
      <c r="B33" s="134">
        <v>45287</v>
      </c>
      <c r="C33" s="135" t="s">
        <v>464</v>
      </c>
      <c r="D33" s="135" t="s">
        <v>455</v>
      </c>
      <c r="E33" s="136">
        <v>10266511215</v>
      </c>
      <c r="F33" s="135">
        <v>7</v>
      </c>
      <c r="G33" s="134">
        <v>45294</v>
      </c>
    </row>
    <row r="34" spans="2:7" x14ac:dyDescent="0.25">
      <c r="B34" s="134">
        <v>45286</v>
      </c>
      <c r="C34" s="135" t="s">
        <v>456</v>
      </c>
      <c r="D34" s="135" t="s">
        <v>455</v>
      </c>
      <c r="E34" s="136">
        <v>10043554012</v>
      </c>
      <c r="F34" s="135">
        <v>14</v>
      </c>
      <c r="G34" s="134">
        <v>45300</v>
      </c>
    </row>
    <row r="35" spans="2:7" x14ac:dyDescent="0.25">
      <c r="B35" s="137">
        <v>45278</v>
      </c>
      <c r="C35" s="138" t="s">
        <v>456</v>
      </c>
      <c r="D35" s="138" t="s">
        <v>455</v>
      </c>
      <c r="E35" s="139">
        <v>10034520548</v>
      </c>
      <c r="F35" s="138">
        <v>21</v>
      </c>
      <c r="G35" s="137">
        <v>45299</v>
      </c>
    </row>
    <row r="36" spans="2:7" x14ac:dyDescent="0.25">
      <c r="B36" s="100" t="s">
        <v>457</v>
      </c>
      <c r="C36" s="140"/>
      <c r="D36" s="154"/>
      <c r="E36" s="109">
        <f>SUM(E29:E35)</f>
        <v>71475318759</v>
      </c>
      <c r="F36" s="95"/>
      <c r="G36" s="16"/>
    </row>
    <row r="37" spans="2:7" ht="5.25" customHeight="1" x14ac:dyDescent="0.25"/>
    <row r="38" spans="2:7" x14ac:dyDescent="0.25">
      <c r="B38" s="131">
        <v>45278</v>
      </c>
      <c r="C38" s="132" t="s">
        <v>458</v>
      </c>
      <c r="D38" s="132" t="s">
        <v>370</v>
      </c>
      <c r="E38" s="145">
        <v>1008414.68</v>
      </c>
      <c r="F38" s="132">
        <v>14</v>
      </c>
      <c r="G38" s="131">
        <v>45299</v>
      </c>
    </row>
    <row r="39" spans="2:7" x14ac:dyDescent="0.25">
      <c r="B39" s="134">
        <v>45286</v>
      </c>
      <c r="C39" s="135" t="s">
        <v>458</v>
      </c>
      <c r="D39" s="135" t="s">
        <v>370</v>
      </c>
      <c r="E39" s="146">
        <v>1008260.92</v>
      </c>
      <c r="F39" s="135">
        <v>7</v>
      </c>
      <c r="G39" s="134">
        <v>45300</v>
      </c>
    </row>
    <row r="40" spans="2:7" x14ac:dyDescent="0.25">
      <c r="B40" s="134">
        <v>45282</v>
      </c>
      <c r="C40" s="135" t="s">
        <v>459</v>
      </c>
      <c r="D40" s="135" t="s">
        <v>370</v>
      </c>
      <c r="E40" s="146">
        <v>1003605.51</v>
      </c>
      <c r="F40" s="135">
        <v>7</v>
      </c>
      <c r="G40" s="134">
        <v>45296</v>
      </c>
    </row>
    <row r="41" spans="2:7" x14ac:dyDescent="0.25">
      <c r="B41" s="134">
        <v>45281</v>
      </c>
      <c r="C41" s="135" t="s">
        <v>459</v>
      </c>
      <c r="D41" s="135" t="s">
        <v>370</v>
      </c>
      <c r="E41" s="146">
        <v>1003481.91</v>
      </c>
      <c r="F41" s="135">
        <v>17</v>
      </c>
      <c r="G41" s="134">
        <v>45295</v>
      </c>
    </row>
    <row r="42" spans="2:7" x14ac:dyDescent="0.25">
      <c r="B42" s="137">
        <v>45287</v>
      </c>
      <c r="C42" s="138" t="s">
        <v>459</v>
      </c>
      <c r="D42" s="138" t="s">
        <v>370</v>
      </c>
      <c r="E42" s="147">
        <v>1002974.75</v>
      </c>
      <c r="F42" s="138">
        <v>7</v>
      </c>
      <c r="G42" s="137">
        <v>45294</v>
      </c>
    </row>
    <row r="43" spans="2:7" x14ac:dyDescent="0.25">
      <c r="B43" s="100" t="s">
        <v>460</v>
      </c>
      <c r="C43" s="140"/>
      <c r="D43" s="141"/>
      <c r="E43" s="148">
        <f>SUM(E38:E42)</f>
        <v>5026737.7700000005</v>
      </c>
      <c r="F43" s="95"/>
      <c r="G43" s="141"/>
    </row>
    <row r="44" spans="2:7" x14ac:dyDescent="0.25">
      <c r="B44" s="95" t="s">
        <v>444</v>
      </c>
      <c r="C44" s="149"/>
      <c r="D44" s="149"/>
      <c r="E44" s="150">
        <f>+_xlfn.XLOOKUP(D47,'07'!$C$8:$E$8,'07'!$C$10:$E$10)</f>
        <v>7283.62</v>
      </c>
      <c r="F44" s="151"/>
      <c r="G44" s="152"/>
    </row>
    <row r="45" spans="2:7" x14ac:dyDescent="0.25">
      <c r="B45" s="44"/>
      <c r="C45" s="44"/>
      <c r="D45" s="44"/>
      <c r="E45" s="153"/>
      <c r="F45" s="44"/>
      <c r="G45" s="44"/>
    </row>
    <row r="46" spans="2:7" x14ac:dyDescent="0.25">
      <c r="B46" s="95" t="s">
        <v>460</v>
      </c>
      <c r="C46" s="140"/>
      <c r="D46" s="154"/>
      <c r="E46" s="109">
        <f>+E43*E44+1</f>
        <v>36612847757.3274</v>
      </c>
      <c r="F46" s="95"/>
      <c r="G46" s="141"/>
    </row>
    <row r="47" spans="2:7" x14ac:dyDescent="0.25">
      <c r="B47" s="95" t="s">
        <v>461</v>
      </c>
      <c r="C47" s="140"/>
      <c r="D47" s="154">
        <f>+B27</f>
        <v>45291</v>
      </c>
      <c r="E47" s="109">
        <f>+E36+E46</f>
        <v>108088166516.32739</v>
      </c>
      <c r="F47" s="95"/>
      <c r="G47" s="141"/>
    </row>
  </sheetData>
  <sortState xmlns:xlrd2="http://schemas.microsoft.com/office/spreadsheetml/2017/richdata2" ref="B38:G42">
    <sortCondition descending="1" ref="E38:E42"/>
  </sortState>
  <mergeCells count="3">
    <mergeCell ref="B2:G2"/>
    <mergeCell ref="B3:G3"/>
    <mergeCell ref="B5:G5"/>
  </mergeCells>
  <hyperlinks>
    <hyperlink ref="A1" location="ÍNDICE!A1" display="Indice" xr:uid="{922A1DE6-245A-402C-AA39-A8518179A665}"/>
  </hyperlinks>
  <pageMargins left="0.7" right="0.7" top="0.75" bottom="0.75" header="0.3" footer="0.3"/>
  <pageSetup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CE5F8-41CF-46EF-B945-6312A873BA11}">
  <sheetPr>
    <pageSetUpPr fitToPage="1"/>
  </sheetPr>
  <dimension ref="A1:H94"/>
  <sheetViews>
    <sheetView showGridLines="0" topLeftCell="A73" zoomScaleNormal="100" workbookViewId="0">
      <selection activeCell="D98" sqref="D98"/>
    </sheetView>
  </sheetViews>
  <sheetFormatPr baseColWidth="10" defaultColWidth="11.42578125" defaultRowHeight="15" x14ac:dyDescent="0.25"/>
  <cols>
    <col min="1" max="1" width="7.140625" style="1" bestFit="1" customWidth="1"/>
    <col min="2" max="2" width="40.28515625" style="1" customWidth="1"/>
    <col min="3" max="3" width="27.140625" style="1" bestFit="1" customWidth="1"/>
    <col min="4" max="4" width="22.140625" style="1" bestFit="1" customWidth="1"/>
    <col min="5" max="5" width="23.42578125" style="1" bestFit="1" customWidth="1"/>
    <col min="6" max="6" width="22.140625" style="1" bestFit="1" customWidth="1"/>
    <col min="7" max="7" width="17.7109375" style="1" bestFit="1" customWidth="1"/>
    <col min="8" max="9" width="17.140625" style="1" customWidth="1"/>
    <col min="10" max="10" width="2.85546875" style="1" customWidth="1"/>
    <col min="11" max="11" width="17" style="1" bestFit="1" customWidth="1"/>
    <col min="12" max="16384" width="11.42578125" style="1"/>
  </cols>
  <sheetData>
    <row r="1" spans="1:8" x14ac:dyDescent="0.25">
      <c r="A1" s="2" t="s">
        <v>31</v>
      </c>
    </row>
    <row r="2" spans="1:8" x14ac:dyDescent="0.25">
      <c r="B2" s="432" t="s">
        <v>129</v>
      </c>
      <c r="C2" s="432"/>
      <c r="D2" s="432"/>
      <c r="E2" s="432"/>
      <c r="F2" s="432"/>
      <c r="G2" s="432"/>
      <c r="H2" s="432"/>
    </row>
    <row r="3" spans="1:8" x14ac:dyDescent="0.25">
      <c r="B3" s="460" t="str">
        <f>+'08'!B3</f>
        <v>Notas a los Estados Contables al 30 de setiembre de 2024</v>
      </c>
      <c r="C3" s="460"/>
      <c r="D3" s="460"/>
      <c r="E3" s="460"/>
      <c r="F3" s="460"/>
      <c r="G3" s="460"/>
      <c r="H3" s="460"/>
    </row>
    <row r="4" spans="1:8" x14ac:dyDescent="0.25">
      <c r="B4" s="83"/>
      <c r="C4" s="83"/>
      <c r="D4" s="83"/>
      <c r="E4" s="83"/>
      <c r="F4" s="83"/>
      <c r="G4" s="83"/>
      <c r="H4" s="83"/>
    </row>
    <row r="5" spans="1:8" x14ac:dyDescent="0.25">
      <c r="B5" s="433" t="s">
        <v>360</v>
      </c>
      <c r="C5" s="433"/>
      <c r="D5" s="433"/>
      <c r="E5" s="433"/>
      <c r="F5" s="433"/>
      <c r="G5" s="433"/>
      <c r="H5" s="433"/>
    </row>
    <row r="7" spans="1:8" x14ac:dyDescent="0.25">
      <c r="B7" s="430" t="s">
        <v>465</v>
      </c>
      <c r="C7" s="430"/>
      <c r="D7" s="430"/>
      <c r="E7" s="430"/>
      <c r="F7" s="430"/>
      <c r="G7" s="430"/>
      <c r="H7" s="430"/>
    </row>
    <row r="9" spans="1:8" x14ac:dyDescent="0.25">
      <c r="B9" s="430" t="s">
        <v>466</v>
      </c>
      <c r="C9" s="430"/>
      <c r="D9" s="430"/>
      <c r="E9" s="430"/>
      <c r="F9" s="430"/>
      <c r="G9" s="430"/>
      <c r="H9" s="430"/>
    </row>
    <row r="11" spans="1:8" x14ac:dyDescent="0.25">
      <c r="B11" s="91" t="s">
        <v>215</v>
      </c>
      <c r="C11" s="92">
        <f>+'07'!C46</f>
        <v>45565</v>
      </c>
      <c r="D11" s="92">
        <f>+'07'!D46</f>
        <v>45291</v>
      </c>
    </row>
    <row r="12" spans="1:8" x14ac:dyDescent="0.25">
      <c r="B12" s="93" t="s">
        <v>467</v>
      </c>
      <c r="C12" s="94">
        <v>167365372</v>
      </c>
      <c r="D12" s="94">
        <v>153509558</v>
      </c>
    </row>
    <row r="13" spans="1:8" x14ac:dyDescent="0.25">
      <c r="B13" s="57" t="s">
        <v>468</v>
      </c>
      <c r="C13" s="12">
        <v>21910071</v>
      </c>
      <c r="D13" s="12">
        <v>52977629</v>
      </c>
    </row>
    <row r="14" spans="1:8" x14ac:dyDescent="0.25">
      <c r="B14" s="95" t="s">
        <v>97</v>
      </c>
      <c r="C14" s="96">
        <f>SUM(C12:C13)</f>
        <v>189275443</v>
      </c>
      <c r="D14" s="96">
        <f>SUM(D12:D13)</f>
        <v>206487187</v>
      </c>
    </row>
    <row r="16" spans="1:8" x14ac:dyDescent="0.25">
      <c r="B16" s="433" t="s">
        <v>469</v>
      </c>
      <c r="C16" s="433"/>
      <c r="D16" s="433"/>
      <c r="E16" s="433"/>
      <c r="F16" s="433"/>
      <c r="G16" s="433"/>
      <c r="H16" s="433"/>
    </row>
    <row r="18" spans="2:8" x14ac:dyDescent="0.25">
      <c r="B18" s="97" t="s">
        <v>215</v>
      </c>
      <c r="C18" s="92">
        <f>+C11</f>
        <v>45565</v>
      </c>
      <c r="D18" s="92">
        <f>+D11</f>
        <v>45291</v>
      </c>
    </row>
    <row r="19" spans="2:8" x14ac:dyDescent="0.25">
      <c r="B19" s="63" t="s">
        <v>418</v>
      </c>
      <c r="C19" s="98">
        <v>8691745566</v>
      </c>
      <c r="D19" s="98">
        <v>6400679820</v>
      </c>
    </row>
    <row r="20" spans="2:8" x14ac:dyDescent="0.25">
      <c r="B20" s="9" t="s">
        <v>470</v>
      </c>
      <c r="C20" s="99">
        <v>944308095</v>
      </c>
      <c r="D20" s="99">
        <v>669311411</v>
      </c>
    </row>
    <row r="21" spans="2:8" x14ac:dyDescent="0.25">
      <c r="B21" s="100" t="s">
        <v>97</v>
      </c>
      <c r="C21" s="96">
        <f>SUM(C19:C20)</f>
        <v>9636053661</v>
      </c>
      <c r="D21" s="96">
        <f>SUM(D19:D20)</f>
        <v>7069991231</v>
      </c>
    </row>
    <row r="23" spans="2:8" x14ac:dyDescent="0.25">
      <c r="B23" s="430" t="s">
        <v>471</v>
      </c>
      <c r="C23" s="430"/>
      <c r="D23" s="430"/>
      <c r="E23" s="430"/>
      <c r="F23" s="430"/>
      <c r="G23" s="430"/>
      <c r="H23" s="430"/>
    </row>
    <row r="25" spans="2:8" x14ac:dyDescent="0.25">
      <c r="B25" s="430" t="s">
        <v>472</v>
      </c>
      <c r="C25" s="430"/>
      <c r="D25" s="430"/>
      <c r="E25" s="430"/>
      <c r="F25" s="430"/>
      <c r="G25" s="430"/>
      <c r="H25" s="430"/>
    </row>
    <row r="27" spans="2:8" x14ac:dyDescent="0.25">
      <c r="B27" s="44" t="s">
        <v>136</v>
      </c>
    </row>
    <row r="28" spans="2:8" x14ac:dyDescent="0.25">
      <c r="B28" s="101" t="s">
        <v>215</v>
      </c>
      <c r="C28" s="102">
        <f>+C18</f>
        <v>45565</v>
      </c>
      <c r="D28" s="102">
        <f>+D18</f>
        <v>45291</v>
      </c>
    </row>
    <row r="29" spans="2:8" x14ac:dyDescent="0.25">
      <c r="B29" s="51" t="s">
        <v>473</v>
      </c>
      <c r="C29" s="103">
        <v>815330843</v>
      </c>
      <c r="D29" s="104">
        <v>349076752</v>
      </c>
    </row>
    <row r="30" spans="2:8" x14ac:dyDescent="0.25">
      <c r="B30" s="105" t="s">
        <v>474</v>
      </c>
      <c r="C30" s="103">
        <v>55833376</v>
      </c>
      <c r="D30" s="103">
        <v>68677047</v>
      </c>
    </row>
    <row r="31" spans="2:8" x14ac:dyDescent="0.25">
      <c r="B31" s="51" t="s">
        <v>475</v>
      </c>
      <c r="C31" s="103">
        <v>41152933</v>
      </c>
      <c r="D31" s="103">
        <v>25275713</v>
      </c>
    </row>
    <row r="32" spans="2:8" x14ac:dyDescent="0.25">
      <c r="B32" s="95" t="s">
        <v>423</v>
      </c>
      <c r="C32" s="106">
        <f>SUM(C29:C31)</f>
        <v>912317152</v>
      </c>
      <c r="D32" s="106">
        <f>SUM(D29:D31)</f>
        <v>443029512</v>
      </c>
    </row>
    <row r="34" spans="2:8" x14ac:dyDescent="0.25">
      <c r="B34" s="107" t="s">
        <v>476</v>
      </c>
    </row>
    <row r="36" spans="2:8" x14ac:dyDescent="0.25">
      <c r="B36" s="45" t="s">
        <v>215</v>
      </c>
      <c r="C36" s="45" t="s">
        <v>477</v>
      </c>
      <c r="D36" s="45" t="s">
        <v>478</v>
      </c>
      <c r="E36" s="45" t="s">
        <v>479</v>
      </c>
      <c r="F36" s="45" t="s">
        <v>480</v>
      </c>
    </row>
    <row r="37" spans="2:8" x14ac:dyDescent="0.25">
      <c r="B37" s="63" t="s">
        <v>79</v>
      </c>
      <c r="C37" s="94">
        <v>37443000000</v>
      </c>
      <c r="D37" s="94">
        <v>2557000000</v>
      </c>
      <c r="E37" s="94">
        <v>0</v>
      </c>
      <c r="F37" s="94">
        <f>SUM(C37:E37)</f>
        <v>40000000000</v>
      </c>
    </row>
    <row r="38" spans="2:8" x14ac:dyDescent="0.25">
      <c r="B38" s="51" t="s">
        <v>481</v>
      </c>
      <c r="C38" s="108">
        <v>0</v>
      </c>
      <c r="D38" s="108">
        <v>0</v>
      </c>
      <c r="E38" s="108">
        <v>0</v>
      </c>
      <c r="F38" s="108">
        <f t="shared" ref="F38:F42" si="0">SUM(C38:E38)</f>
        <v>0</v>
      </c>
    </row>
    <row r="39" spans="2:8" x14ac:dyDescent="0.25">
      <c r="B39" s="51" t="s">
        <v>482</v>
      </c>
      <c r="C39" s="108">
        <v>2842036913</v>
      </c>
      <c r="D39" s="108">
        <v>535621539</v>
      </c>
      <c r="E39" s="108">
        <v>0</v>
      </c>
      <c r="F39" s="108">
        <f t="shared" si="0"/>
        <v>3377658452</v>
      </c>
    </row>
    <row r="40" spans="2:8" x14ac:dyDescent="0.25">
      <c r="B40" s="51" t="s">
        <v>328</v>
      </c>
      <c r="C40" s="108">
        <v>988500000</v>
      </c>
      <c r="D40" s="108">
        <v>0</v>
      </c>
      <c r="E40" s="108">
        <v>0</v>
      </c>
      <c r="F40" s="108">
        <f t="shared" si="0"/>
        <v>988500000</v>
      </c>
    </row>
    <row r="41" spans="2:8" x14ac:dyDescent="0.25">
      <c r="B41" s="51" t="s">
        <v>483</v>
      </c>
      <c r="C41" s="108">
        <v>0</v>
      </c>
      <c r="D41" s="108">
        <v>10712430777</v>
      </c>
      <c r="E41" s="108">
        <v>-10712430777</v>
      </c>
      <c r="F41" s="108">
        <f t="shared" si="0"/>
        <v>0</v>
      </c>
    </row>
    <row r="42" spans="2:8" x14ac:dyDescent="0.25">
      <c r="B42" s="9" t="s">
        <v>195</v>
      </c>
      <c r="C42" s="12">
        <v>10712430777</v>
      </c>
      <c r="D42" s="12">
        <v>13147929359</v>
      </c>
      <c r="E42" s="12">
        <v>-10712430777</v>
      </c>
      <c r="F42" s="12">
        <f t="shared" si="0"/>
        <v>13147929359</v>
      </c>
    </row>
    <row r="43" spans="2:8" x14ac:dyDescent="0.25">
      <c r="B43" s="48" t="s">
        <v>97</v>
      </c>
      <c r="C43" s="109">
        <f>SUM(C37:C42)</f>
        <v>51985967690</v>
      </c>
      <c r="D43" s="109">
        <f>SUM(D37:D42)</f>
        <v>26952981675</v>
      </c>
      <c r="E43" s="109">
        <f>SUM(E37:E42)</f>
        <v>-21424861554</v>
      </c>
      <c r="F43" s="109">
        <f>SUM(F37:F42)</f>
        <v>57514087811</v>
      </c>
    </row>
    <row r="45" spans="2:8" x14ac:dyDescent="0.25">
      <c r="B45" s="433" t="s">
        <v>484</v>
      </c>
      <c r="C45" s="433"/>
      <c r="D45" s="433"/>
      <c r="E45" s="433"/>
      <c r="F45" s="433"/>
      <c r="G45" s="433"/>
      <c r="H45" s="433"/>
    </row>
    <row r="47" spans="2:8" x14ac:dyDescent="0.25">
      <c r="B47" s="430" t="s">
        <v>485</v>
      </c>
      <c r="C47" s="430"/>
      <c r="D47" s="430"/>
      <c r="E47" s="430"/>
      <c r="F47" s="430"/>
      <c r="G47" s="430"/>
      <c r="H47" s="430"/>
    </row>
    <row r="48" spans="2:8" x14ac:dyDescent="0.25">
      <c r="B48" s="110" t="s">
        <v>215</v>
      </c>
      <c r="C48" s="111">
        <f>+'03'!D7</f>
        <v>45565</v>
      </c>
      <c r="D48" s="111">
        <f>+'03'!E7</f>
        <v>45199</v>
      </c>
    </row>
    <row r="49" spans="2:8" x14ac:dyDescent="0.25">
      <c r="B49" s="112" t="s">
        <v>487</v>
      </c>
      <c r="C49" s="65">
        <v>388583542</v>
      </c>
      <c r="D49" s="113">
        <v>369582230</v>
      </c>
    </row>
    <row r="50" spans="2:8" x14ac:dyDescent="0.25">
      <c r="B50" s="114" t="s">
        <v>486</v>
      </c>
      <c r="C50" s="113">
        <v>352988271</v>
      </c>
      <c r="D50" s="113">
        <v>0</v>
      </c>
    </row>
    <row r="51" spans="2:8" x14ac:dyDescent="0.25">
      <c r="B51" s="114" t="s">
        <v>489</v>
      </c>
      <c r="C51" s="65">
        <v>278795870</v>
      </c>
      <c r="D51" s="113">
        <v>24038785</v>
      </c>
    </row>
    <row r="52" spans="2:8" x14ac:dyDescent="0.25">
      <c r="B52" s="114" t="s">
        <v>488</v>
      </c>
      <c r="C52" s="65">
        <v>206472724</v>
      </c>
      <c r="D52" s="113">
        <v>257921193</v>
      </c>
    </row>
    <row r="53" spans="2:8" x14ac:dyDescent="0.25">
      <c r="B53" s="114" t="s">
        <v>262</v>
      </c>
      <c r="C53" s="65">
        <v>40877494</v>
      </c>
      <c r="D53" s="113">
        <v>95897113</v>
      </c>
    </row>
    <row r="54" spans="2:8" x14ac:dyDescent="0.25">
      <c r="B54" s="114" t="s">
        <v>490</v>
      </c>
      <c r="C54" s="65">
        <v>11372817</v>
      </c>
      <c r="D54" s="113">
        <v>15250000</v>
      </c>
    </row>
    <row r="55" spans="2:8" x14ac:dyDescent="0.25">
      <c r="B55" s="115" t="s">
        <v>97</v>
      </c>
      <c r="C55" s="116">
        <f>SUM(C49:C54)</f>
        <v>1279090718</v>
      </c>
      <c r="D55" s="116">
        <f>SUM(D49:D54)</f>
        <v>762689321</v>
      </c>
    </row>
    <row r="57" spans="2:8" x14ac:dyDescent="0.25">
      <c r="B57" s="430" t="s">
        <v>491</v>
      </c>
      <c r="C57" s="430"/>
      <c r="D57" s="430"/>
      <c r="E57" s="430"/>
      <c r="F57" s="430"/>
      <c r="G57" s="430"/>
      <c r="H57" s="430"/>
    </row>
    <row r="59" spans="2:8" x14ac:dyDescent="0.25">
      <c r="B59" s="430" t="s">
        <v>238</v>
      </c>
      <c r="C59" s="430"/>
      <c r="D59" s="430"/>
      <c r="E59" s="430"/>
      <c r="F59" s="430"/>
      <c r="G59" s="430"/>
      <c r="H59" s="430"/>
    </row>
    <row r="60" spans="2:8" x14ac:dyDescent="0.25">
      <c r="B60" s="117" t="s">
        <v>215</v>
      </c>
      <c r="C60" s="125">
        <f>+C48</f>
        <v>45565</v>
      </c>
      <c r="D60" s="118">
        <f>+D48</f>
        <v>45199</v>
      </c>
    </row>
    <row r="61" spans="2:8" x14ac:dyDescent="0.25">
      <c r="B61" s="119" t="s">
        <v>492</v>
      </c>
      <c r="C61" s="113">
        <v>181807202</v>
      </c>
      <c r="D61" s="120">
        <v>13086299</v>
      </c>
    </row>
    <row r="62" spans="2:8" x14ac:dyDescent="0.25">
      <c r="B62" s="121" t="s">
        <v>238</v>
      </c>
      <c r="C62" s="113">
        <v>165603056</v>
      </c>
      <c r="D62" s="113">
        <v>126162297</v>
      </c>
    </row>
    <row r="63" spans="2:8" x14ac:dyDescent="0.25">
      <c r="B63" s="121" t="s">
        <v>493</v>
      </c>
      <c r="C63" s="113">
        <v>60640182</v>
      </c>
      <c r="D63" s="122">
        <v>38942419</v>
      </c>
    </row>
    <row r="64" spans="2:8" x14ac:dyDescent="0.25">
      <c r="B64" s="121" t="s">
        <v>494</v>
      </c>
      <c r="C64" s="113">
        <v>57936734</v>
      </c>
      <c r="D64" s="113">
        <v>51254885</v>
      </c>
    </row>
    <row r="65" spans="2:8" x14ac:dyDescent="0.25">
      <c r="B65" s="121" t="s">
        <v>495</v>
      </c>
      <c r="C65" s="113">
        <v>0</v>
      </c>
      <c r="D65" s="113">
        <v>4680304844</v>
      </c>
    </row>
    <row r="66" spans="2:8" x14ac:dyDescent="0.25">
      <c r="B66" s="123" t="s">
        <v>97</v>
      </c>
      <c r="C66" s="124">
        <f>SUM(C61:C65)</f>
        <v>465987174</v>
      </c>
      <c r="D66" s="124">
        <f>SUM(D61:D65)</f>
        <v>4909750744</v>
      </c>
    </row>
    <row r="68" spans="2:8" x14ac:dyDescent="0.25">
      <c r="B68" s="430" t="s">
        <v>244</v>
      </c>
      <c r="C68" s="430"/>
      <c r="D68" s="430"/>
      <c r="E68" s="430"/>
      <c r="F68" s="430"/>
      <c r="G68" s="430"/>
      <c r="H68" s="430"/>
    </row>
    <row r="69" spans="2:8" x14ac:dyDescent="0.25">
      <c r="B69" s="117" t="s">
        <v>215</v>
      </c>
      <c r="C69" s="125">
        <f>+C60</f>
        <v>45565</v>
      </c>
      <c r="D69" s="125">
        <f>+D60</f>
        <v>45199</v>
      </c>
    </row>
    <row r="70" spans="2:8" x14ac:dyDescent="0.25">
      <c r="B70" s="119" t="s">
        <v>496</v>
      </c>
      <c r="C70" s="120">
        <v>474692194</v>
      </c>
      <c r="D70" s="120">
        <v>702169557</v>
      </c>
    </row>
    <row r="71" spans="2:8" x14ac:dyDescent="0.25">
      <c r="B71" s="121" t="s">
        <v>497</v>
      </c>
      <c r="C71" s="113">
        <v>343828843</v>
      </c>
      <c r="D71" s="113">
        <v>22902364</v>
      </c>
    </row>
    <row r="72" spans="2:8" x14ac:dyDescent="0.25">
      <c r="B72" s="121" t="s">
        <v>498</v>
      </c>
      <c r="C72" s="113">
        <v>93800006</v>
      </c>
      <c r="D72" s="113">
        <v>83690140</v>
      </c>
    </row>
    <row r="73" spans="2:8" x14ac:dyDescent="0.25">
      <c r="B73" s="121" t="s">
        <v>499</v>
      </c>
      <c r="C73" s="113">
        <v>18995904</v>
      </c>
      <c r="D73" s="113">
        <v>20284715</v>
      </c>
    </row>
    <row r="74" spans="2:8" x14ac:dyDescent="0.25">
      <c r="B74" s="126" t="s">
        <v>97</v>
      </c>
      <c r="C74" s="124">
        <f>SUM(C70:C73)</f>
        <v>931316947</v>
      </c>
      <c r="D74" s="124">
        <f>SUM(D70:D73)</f>
        <v>829046776</v>
      </c>
    </row>
    <row r="76" spans="2:8" x14ac:dyDescent="0.25">
      <c r="B76" s="430" t="s">
        <v>254</v>
      </c>
      <c r="C76" s="430"/>
      <c r="D76" s="430"/>
      <c r="E76" s="430"/>
      <c r="F76" s="430"/>
      <c r="G76" s="430"/>
      <c r="H76" s="430"/>
    </row>
    <row r="77" spans="2:8" x14ac:dyDescent="0.25">
      <c r="B77" s="117" t="s">
        <v>215</v>
      </c>
      <c r="C77" s="125">
        <f>+C69</f>
        <v>45565</v>
      </c>
      <c r="D77" s="125">
        <f>+D69</f>
        <v>45199</v>
      </c>
    </row>
    <row r="78" spans="2:8" x14ac:dyDescent="0.25">
      <c r="B78" s="119" t="s">
        <v>500</v>
      </c>
      <c r="C78" s="120">
        <v>1218289883</v>
      </c>
      <c r="D78" s="122">
        <v>915054608</v>
      </c>
    </row>
    <row r="79" spans="2:8" x14ac:dyDescent="0.25">
      <c r="B79" s="121" t="s">
        <v>501</v>
      </c>
      <c r="C79" s="113">
        <v>815748934</v>
      </c>
      <c r="D79" s="122">
        <v>482046323</v>
      </c>
    </row>
    <row r="80" spans="2:8" x14ac:dyDescent="0.25">
      <c r="B80" s="121" t="s">
        <v>503</v>
      </c>
      <c r="C80" s="113">
        <v>542860370</v>
      </c>
      <c r="D80" s="113">
        <v>432439902</v>
      </c>
    </row>
    <row r="81" spans="2:8" x14ac:dyDescent="0.25">
      <c r="B81" s="121" t="s">
        <v>502</v>
      </c>
      <c r="C81" s="113">
        <v>514943494</v>
      </c>
      <c r="D81" s="122">
        <v>680601381</v>
      </c>
    </row>
    <row r="82" spans="2:8" x14ac:dyDescent="0.25">
      <c r="B82" s="121" t="s">
        <v>505</v>
      </c>
      <c r="C82" s="113">
        <v>29249318</v>
      </c>
      <c r="D82" s="113">
        <v>18551818</v>
      </c>
    </row>
    <row r="83" spans="2:8" x14ac:dyDescent="0.25">
      <c r="B83" s="121" t="s">
        <v>504</v>
      </c>
      <c r="C83" s="113">
        <v>6415325</v>
      </c>
      <c r="D83" s="113">
        <v>14388393</v>
      </c>
    </row>
    <row r="84" spans="2:8" x14ac:dyDescent="0.25">
      <c r="B84" s="121" t="s">
        <v>506</v>
      </c>
      <c r="C84" s="113">
        <v>1063996</v>
      </c>
      <c r="D84" s="113">
        <v>1008000</v>
      </c>
    </row>
    <row r="85" spans="2:8" x14ac:dyDescent="0.25">
      <c r="B85" s="126" t="s">
        <v>97</v>
      </c>
      <c r="C85" s="124">
        <f>SUM(C78:C84)</f>
        <v>3128571320</v>
      </c>
      <c r="D85" s="124">
        <f>SUM(D78:D84)</f>
        <v>2544090425</v>
      </c>
    </row>
    <row r="87" spans="2:8" x14ac:dyDescent="0.25">
      <c r="B87" s="430" t="s">
        <v>507</v>
      </c>
      <c r="C87" s="430"/>
      <c r="D87" s="430"/>
      <c r="E87" s="430"/>
      <c r="F87" s="430"/>
      <c r="G87" s="430"/>
      <c r="H87" s="430"/>
    </row>
    <row r="89" spans="2:8" x14ac:dyDescent="0.25">
      <c r="B89" s="44" t="s">
        <v>258</v>
      </c>
    </row>
    <row r="90" spans="2:8" x14ac:dyDescent="0.25">
      <c r="B90" s="386" t="s">
        <v>215</v>
      </c>
      <c r="C90" s="111">
        <f>+C77</f>
        <v>45565</v>
      </c>
      <c r="D90" s="127">
        <f>+D77</f>
        <v>45199</v>
      </c>
    </row>
    <row r="91" spans="2:8" x14ac:dyDescent="0.25">
      <c r="B91" s="63" t="s">
        <v>510</v>
      </c>
      <c r="C91" s="384">
        <v>1272726</v>
      </c>
      <c r="D91" s="94">
        <v>16079866</v>
      </c>
    </row>
    <row r="92" spans="2:8" x14ac:dyDescent="0.25">
      <c r="B92" s="51" t="s">
        <v>508</v>
      </c>
      <c r="C92" s="385">
        <v>1257919</v>
      </c>
      <c r="D92" s="108">
        <v>1673442</v>
      </c>
    </row>
    <row r="93" spans="2:8" x14ac:dyDescent="0.25">
      <c r="B93" s="9" t="s">
        <v>509</v>
      </c>
      <c r="C93" s="385">
        <v>0</v>
      </c>
      <c r="D93" s="108">
        <v>27000000</v>
      </c>
    </row>
    <row r="94" spans="2:8" x14ac:dyDescent="0.25">
      <c r="B94" s="387" t="s">
        <v>97</v>
      </c>
      <c r="C94" s="116">
        <f>SUM(C91:C93)</f>
        <v>2530645</v>
      </c>
      <c r="D94" s="116">
        <f>SUM(D91:D93)</f>
        <v>44753308</v>
      </c>
    </row>
  </sheetData>
  <sortState xmlns:xlrd2="http://schemas.microsoft.com/office/spreadsheetml/2017/richdata2" ref="B91:D93">
    <sortCondition descending="1" ref="C91:C93"/>
  </sortState>
  <mergeCells count="15">
    <mergeCell ref="B2:H2"/>
    <mergeCell ref="B3:H3"/>
    <mergeCell ref="B5:H5"/>
    <mergeCell ref="B23:H23"/>
    <mergeCell ref="B16:H16"/>
    <mergeCell ref="B7:H7"/>
    <mergeCell ref="B9:H9"/>
    <mergeCell ref="B47:H47"/>
    <mergeCell ref="B25:H25"/>
    <mergeCell ref="B45:H45"/>
    <mergeCell ref="B87:H87"/>
    <mergeCell ref="B76:H76"/>
    <mergeCell ref="B68:H68"/>
    <mergeCell ref="B57:H57"/>
    <mergeCell ref="B59:H59"/>
  </mergeCells>
  <hyperlinks>
    <hyperlink ref="A1" location="ÍNDICE!A1" display="Indice" xr:uid="{66E7A292-58BA-42BC-830C-BEED80809CB1}"/>
  </hyperlinks>
  <pageMargins left="0.7" right="0.7" top="0.75" bottom="0.75" header="0.3" footer="0.3"/>
  <pageSetup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D4A06-AD8D-413C-BDEB-528289208AE8}">
  <sheetPr>
    <pageSetUpPr fitToPage="1"/>
  </sheetPr>
  <dimension ref="A1:H55"/>
  <sheetViews>
    <sheetView showGridLines="0" topLeftCell="A34" zoomScaleNormal="100" workbookViewId="0">
      <selection activeCell="B45" sqref="B45:H49"/>
    </sheetView>
  </sheetViews>
  <sheetFormatPr baseColWidth="10" defaultColWidth="11.42578125" defaultRowHeight="15" x14ac:dyDescent="0.25"/>
  <cols>
    <col min="1" max="1" width="7.140625" style="1" bestFit="1" customWidth="1"/>
    <col min="2" max="2" width="70" style="1" bestFit="1" customWidth="1"/>
    <col min="3" max="4" width="17.5703125" style="1" customWidth="1"/>
    <col min="5" max="5" width="16.140625" style="1" customWidth="1"/>
    <col min="6" max="6" width="16.5703125" style="1" customWidth="1"/>
    <col min="7" max="7" width="17" style="1" customWidth="1"/>
    <col min="8" max="8" width="23.7109375" style="1" customWidth="1"/>
    <col min="9" max="9" width="14.28515625" style="1" customWidth="1"/>
    <col min="10" max="10" width="2.85546875" style="1" customWidth="1"/>
    <col min="11" max="11" width="15" style="1" customWidth="1"/>
    <col min="12" max="16384" width="11.42578125" style="1"/>
  </cols>
  <sheetData>
    <row r="1" spans="1:8" x14ac:dyDescent="0.25">
      <c r="A1" s="2" t="s">
        <v>31</v>
      </c>
    </row>
    <row r="2" spans="1:8" x14ac:dyDescent="0.25">
      <c r="B2" s="432" t="s">
        <v>129</v>
      </c>
      <c r="C2" s="432"/>
      <c r="D2" s="432"/>
      <c r="E2" s="432"/>
      <c r="F2" s="432"/>
      <c r="G2" s="432"/>
      <c r="H2" s="432"/>
    </row>
    <row r="3" spans="1:8" x14ac:dyDescent="0.25">
      <c r="B3" s="460" t="str">
        <f>+'09'!B3</f>
        <v>Notas a los Estados Contables al 30 de setiembre de 2024</v>
      </c>
      <c r="C3" s="460"/>
      <c r="D3" s="460"/>
      <c r="E3" s="460"/>
      <c r="F3" s="460"/>
      <c r="G3" s="460"/>
      <c r="H3" s="460"/>
    </row>
    <row r="4" spans="1:8" x14ac:dyDescent="0.25">
      <c r="B4" s="83"/>
      <c r="C4" s="83"/>
      <c r="D4" s="83"/>
      <c r="E4" s="83"/>
      <c r="F4" s="83"/>
      <c r="G4" s="83"/>
      <c r="H4" s="83"/>
    </row>
    <row r="5" spans="1:8" x14ac:dyDescent="0.25">
      <c r="B5" s="44" t="s">
        <v>511</v>
      </c>
    </row>
    <row r="7" spans="1:8" x14ac:dyDescent="0.25">
      <c r="B7" s="429" t="s">
        <v>512</v>
      </c>
      <c r="C7" s="429"/>
      <c r="D7" s="429"/>
      <c r="E7" s="429"/>
      <c r="F7" s="429"/>
      <c r="G7" s="429"/>
      <c r="H7" s="429"/>
    </row>
    <row r="8" spans="1:8" x14ac:dyDescent="0.25">
      <c r="B8" s="429"/>
      <c r="C8" s="429"/>
      <c r="D8" s="429"/>
      <c r="E8" s="429"/>
      <c r="F8" s="429"/>
      <c r="G8" s="429"/>
      <c r="H8" s="429"/>
    </row>
    <row r="9" spans="1:8" x14ac:dyDescent="0.25">
      <c r="B9" s="429" t="s">
        <v>513</v>
      </c>
      <c r="C9" s="429"/>
      <c r="D9" s="429"/>
      <c r="E9" s="429"/>
      <c r="F9" s="429"/>
      <c r="G9" s="429"/>
      <c r="H9" s="429"/>
    </row>
    <row r="10" spans="1:8" x14ac:dyDescent="0.25">
      <c r="B10" s="429"/>
      <c r="C10" s="429"/>
      <c r="D10" s="429"/>
      <c r="E10" s="429"/>
      <c r="F10" s="429"/>
      <c r="G10" s="429"/>
      <c r="H10" s="429"/>
    </row>
    <row r="11" spans="1:8" x14ac:dyDescent="0.25">
      <c r="B11" s="474" t="s">
        <v>514</v>
      </c>
      <c r="C11" s="474"/>
      <c r="D11" s="474"/>
      <c r="E11" s="474"/>
      <c r="F11" s="474"/>
      <c r="G11" s="474"/>
      <c r="H11" s="474"/>
    </row>
    <row r="12" spans="1:8" x14ac:dyDescent="0.25">
      <c r="B12" s="474"/>
      <c r="C12" s="474"/>
      <c r="D12" s="474"/>
      <c r="E12" s="474"/>
      <c r="F12" s="474"/>
      <c r="G12" s="474"/>
      <c r="H12" s="474"/>
    </row>
    <row r="13" spans="1:8" x14ac:dyDescent="0.25">
      <c r="B13" s="474"/>
      <c r="C13" s="474"/>
      <c r="D13" s="474"/>
      <c r="E13" s="474"/>
      <c r="F13" s="474"/>
      <c r="G13" s="474"/>
      <c r="H13" s="474"/>
    </row>
    <row r="14" spans="1:8" x14ac:dyDescent="0.25">
      <c r="B14" s="474"/>
      <c r="C14" s="474"/>
      <c r="D14" s="474"/>
      <c r="E14" s="474"/>
      <c r="F14" s="474"/>
      <c r="G14" s="474"/>
      <c r="H14" s="474"/>
    </row>
    <row r="15" spans="1:8" x14ac:dyDescent="0.25">
      <c r="B15" s="474"/>
      <c r="C15" s="474"/>
      <c r="D15" s="474"/>
      <c r="E15" s="474"/>
      <c r="F15" s="474"/>
      <c r="G15" s="474"/>
      <c r="H15" s="474"/>
    </row>
    <row r="16" spans="1:8" x14ac:dyDescent="0.25">
      <c r="B16" s="474"/>
      <c r="C16" s="474"/>
      <c r="D16" s="474"/>
      <c r="E16" s="474"/>
      <c r="F16" s="474"/>
      <c r="G16" s="474"/>
      <c r="H16" s="474"/>
    </row>
    <row r="17" spans="2:8" x14ac:dyDescent="0.25">
      <c r="B17" s="474"/>
      <c r="C17" s="474"/>
      <c r="D17" s="474"/>
      <c r="E17" s="474"/>
      <c r="F17" s="474"/>
      <c r="G17" s="474"/>
      <c r="H17" s="474"/>
    </row>
    <row r="18" spans="2:8" x14ac:dyDescent="0.25">
      <c r="B18" s="474"/>
      <c r="C18" s="474"/>
      <c r="D18" s="474"/>
      <c r="E18" s="474"/>
      <c r="F18" s="474"/>
      <c r="G18" s="474"/>
      <c r="H18" s="474"/>
    </row>
    <row r="19" spans="2:8" x14ac:dyDescent="0.25">
      <c r="B19" s="474"/>
      <c r="C19" s="474"/>
      <c r="D19" s="474"/>
      <c r="E19" s="474"/>
      <c r="F19" s="474"/>
      <c r="G19" s="474"/>
      <c r="H19" s="474"/>
    </row>
    <row r="21" spans="2:8" x14ac:dyDescent="0.25">
      <c r="B21" s="433" t="s">
        <v>515</v>
      </c>
      <c r="C21" s="433"/>
      <c r="D21" s="433"/>
      <c r="E21" s="433"/>
      <c r="F21" s="433"/>
      <c r="G21" s="433"/>
      <c r="H21" s="433"/>
    </row>
    <row r="23" spans="2:8" x14ac:dyDescent="0.25">
      <c r="B23" s="473" t="s">
        <v>516</v>
      </c>
      <c r="C23" s="420"/>
      <c r="D23" s="420"/>
      <c r="E23" s="420"/>
      <c r="F23" s="420"/>
      <c r="G23" s="420"/>
      <c r="H23" s="420"/>
    </row>
    <row r="24" spans="2:8" x14ac:dyDescent="0.25">
      <c r="B24" s="420"/>
      <c r="C24" s="420"/>
      <c r="D24" s="420"/>
      <c r="E24" s="420"/>
      <c r="F24" s="420"/>
      <c r="G24" s="420"/>
      <c r="H24" s="420"/>
    </row>
    <row r="26" spans="2:8" x14ac:dyDescent="0.25">
      <c r="B26" s="433" t="s">
        <v>517</v>
      </c>
      <c r="C26" s="433"/>
      <c r="D26" s="433"/>
      <c r="E26" s="433"/>
      <c r="F26" s="433"/>
      <c r="G26" s="433"/>
      <c r="H26" s="433"/>
    </row>
    <row r="28" spans="2:8" x14ac:dyDescent="0.25">
      <c r="B28" s="420" t="s">
        <v>518</v>
      </c>
      <c r="C28" s="420"/>
      <c r="D28" s="420"/>
      <c r="E28" s="420"/>
      <c r="F28" s="420"/>
      <c r="G28" s="420"/>
      <c r="H28" s="420"/>
    </row>
    <row r="30" spans="2:8" x14ac:dyDescent="0.25">
      <c r="B30" s="430" t="s">
        <v>519</v>
      </c>
      <c r="C30" s="430"/>
      <c r="D30" s="430"/>
      <c r="E30" s="430"/>
      <c r="F30" s="430"/>
      <c r="G30" s="430"/>
      <c r="H30" s="430"/>
    </row>
    <row r="32" spans="2:8" x14ac:dyDescent="0.25">
      <c r="B32" s="464" t="s">
        <v>520</v>
      </c>
      <c r="C32" s="464"/>
      <c r="D32" s="464"/>
      <c r="E32" s="464"/>
      <c r="F32" s="464"/>
      <c r="G32" s="464"/>
      <c r="H32" s="464"/>
    </row>
    <row r="34" spans="2:8" x14ac:dyDescent="0.25">
      <c r="B34" s="85" t="s">
        <v>521</v>
      </c>
      <c r="C34" s="85"/>
      <c r="D34" s="85"/>
      <c r="E34" s="85"/>
      <c r="F34" s="85"/>
      <c r="G34" s="85"/>
      <c r="H34" s="85"/>
    </row>
    <row r="36" spans="2:8" x14ac:dyDescent="0.25">
      <c r="B36" s="473" t="s">
        <v>522</v>
      </c>
      <c r="C36" s="473"/>
      <c r="D36" s="473"/>
      <c r="E36" s="473"/>
      <c r="F36" s="473"/>
      <c r="G36" s="473"/>
      <c r="H36" s="473"/>
    </row>
    <row r="37" spans="2:8" x14ac:dyDescent="0.25">
      <c r="B37" s="473"/>
      <c r="C37" s="473"/>
      <c r="D37" s="473"/>
      <c r="E37" s="473"/>
      <c r="F37" s="473"/>
      <c r="G37" s="473"/>
      <c r="H37" s="473"/>
    </row>
    <row r="39" spans="2:8" x14ac:dyDescent="0.25">
      <c r="B39" s="433" t="s">
        <v>523</v>
      </c>
      <c r="C39" s="433"/>
      <c r="D39" s="433"/>
      <c r="E39" s="433"/>
      <c r="F39" s="433"/>
      <c r="G39" s="433"/>
      <c r="H39" s="433"/>
    </row>
    <row r="41" spans="2:8" x14ac:dyDescent="0.25">
      <c r="B41" s="427" t="s">
        <v>524</v>
      </c>
      <c r="C41" s="427"/>
      <c r="D41" s="427"/>
      <c r="E41" s="427"/>
      <c r="F41" s="427"/>
      <c r="G41" s="427"/>
      <c r="H41" s="427"/>
    </row>
    <row r="43" spans="2:8" x14ac:dyDescent="0.25">
      <c r="B43" s="433" t="s">
        <v>525</v>
      </c>
      <c r="C43" s="433"/>
      <c r="D43" s="433"/>
      <c r="E43" s="433"/>
      <c r="F43" s="433"/>
      <c r="G43" s="433"/>
      <c r="H43" s="433"/>
    </row>
    <row r="45" spans="2:8" x14ac:dyDescent="0.25">
      <c r="B45" s="472" t="s">
        <v>681</v>
      </c>
      <c r="C45" s="472"/>
      <c r="D45" s="472"/>
      <c r="E45" s="472"/>
      <c r="F45" s="472"/>
      <c r="G45" s="472"/>
      <c r="H45" s="472"/>
    </row>
    <row r="46" spans="2:8" x14ac:dyDescent="0.25">
      <c r="B46" s="472"/>
      <c r="C46" s="472"/>
      <c r="D46" s="472"/>
      <c r="E46" s="472"/>
      <c r="F46" s="472"/>
      <c r="G46" s="472"/>
      <c r="H46" s="472"/>
    </row>
    <row r="47" spans="2:8" x14ac:dyDescent="0.25">
      <c r="B47" s="472"/>
      <c r="C47" s="472"/>
      <c r="D47" s="472"/>
      <c r="E47" s="472"/>
      <c r="F47" s="472"/>
      <c r="G47" s="472"/>
      <c r="H47" s="472"/>
    </row>
    <row r="48" spans="2:8" x14ac:dyDescent="0.25">
      <c r="B48" s="472"/>
      <c r="C48" s="472"/>
      <c r="D48" s="472"/>
      <c r="E48" s="472"/>
      <c r="F48" s="472"/>
      <c r="G48" s="472"/>
      <c r="H48" s="472"/>
    </row>
    <row r="49" spans="2:8" x14ac:dyDescent="0.25">
      <c r="B49" s="472"/>
      <c r="C49" s="472"/>
      <c r="D49" s="472"/>
      <c r="E49" s="472"/>
      <c r="F49" s="472"/>
      <c r="G49" s="472"/>
      <c r="H49" s="472"/>
    </row>
    <row r="51" spans="2:8" x14ac:dyDescent="0.25">
      <c r="B51" s="90"/>
      <c r="C51" s="90"/>
      <c r="D51" s="90"/>
      <c r="E51" s="90"/>
      <c r="F51" s="90"/>
      <c r="G51" s="90"/>
      <c r="H51" s="90"/>
    </row>
    <row r="52" spans="2:8" x14ac:dyDescent="0.25">
      <c r="B52" s="90"/>
      <c r="C52" s="90"/>
      <c r="D52" s="90"/>
      <c r="E52" s="90"/>
      <c r="F52" s="90"/>
      <c r="G52" s="90"/>
      <c r="H52" s="90"/>
    </row>
    <row r="53" spans="2:8" x14ac:dyDescent="0.25">
      <c r="B53" s="90"/>
      <c r="C53" s="90"/>
      <c r="D53" s="90"/>
      <c r="E53" s="90"/>
      <c r="F53" s="90"/>
      <c r="G53" s="90"/>
      <c r="H53" s="90"/>
    </row>
    <row r="54" spans="2:8" x14ac:dyDescent="0.25">
      <c r="B54" s="90"/>
      <c r="C54" s="90"/>
      <c r="D54" s="90"/>
      <c r="E54" s="90"/>
      <c r="F54" s="90"/>
      <c r="G54" s="90"/>
      <c r="H54" s="90"/>
    </row>
    <row r="55" spans="2:8" x14ac:dyDescent="0.25">
      <c r="B55" s="90"/>
      <c r="C55" s="90"/>
      <c r="D55" s="90"/>
      <c r="E55" s="90"/>
      <c r="F55" s="90"/>
      <c r="G55" s="90"/>
      <c r="H55" s="90"/>
    </row>
  </sheetData>
  <mergeCells count="16">
    <mergeCell ref="B32:H32"/>
    <mergeCell ref="B11:H19"/>
    <mergeCell ref="B2:H2"/>
    <mergeCell ref="B3:H3"/>
    <mergeCell ref="B21:H21"/>
    <mergeCell ref="B23:H24"/>
    <mergeCell ref="B26:H26"/>
    <mergeCell ref="B28:H28"/>
    <mergeCell ref="B30:H30"/>
    <mergeCell ref="B9:H10"/>
    <mergeCell ref="B7:H8"/>
    <mergeCell ref="B45:H49"/>
    <mergeCell ref="B39:H39"/>
    <mergeCell ref="B41:H41"/>
    <mergeCell ref="B43:H43"/>
    <mergeCell ref="B36:H37"/>
  </mergeCells>
  <hyperlinks>
    <hyperlink ref="A1" location="ÍNDICE!A1" display="Indice" xr:uid="{D684F99E-B948-4AED-852F-3904D84767F2}"/>
  </hyperlinks>
  <pageMargins left="0.7" right="0.7" top="0.75" bottom="0.75" header="0.3" footer="0.3"/>
  <pageSetup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1260E-DADD-47BB-908B-74B8E35DCCAC}">
  <sheetPr>
    <pageSetUpPr fitToPage="1"/>
  </sheetPr>
  <dimension ref="A1:N90"/>
  <sheetViews>
    <sheetView showGridLines="0" tabSelected="1" zoomScaleNormal="100" workbookViewId="0">
      <selection activeCell="F75" sqref="F75"/>
    </sheetView>
  </sheetViews>
  <sheetFormatPr baseColWidth="10" defaultColWidth="11.42578125" defaultRowHeight="15" x14ac:dyDescent="0.25"/>
  <cols>
    <col min="1" max="1" width="7.140625" style="1" bestFit="1" customWidth="1"/>
    <col min="2" max="2" width="50" style="1" bestFit="1" customWidth="1"/>
    <col min="3" max="3" width="24.85546875" style="1" bestFit="1" customWidth="1"/>
    <col min="4" max="4" width="18.5703125" style="1" bestFit="1" customWidth="1"/>
    <col min="5" max="5" width="19.42578125" style="1" bestFit="1" customWidth="1"/>
    <col min="6" max="6" width="25.85546875" style="1" customWidth="1"/>
    <col min="7" max="7" width="25.7109375" style="1" bestFit="1" customWidth="1"/>
    <col min="8" max="8" width="30.7109375" style="1" bestFit="1" customWidth="1"/>
    <col min="9" max="9" width="32" style="1" bestFit="1" customWidth="1"/>
    <col min="10" max="10" width="3.85546875" style="1" customWidth="1"/>
    <col min="11" max="11" width="9" style="1" customWidth="1"/>
    <col min="12" max="12" width="11.42578125" style="1"/>
    <col min="13" max="13" width="22.85546875" style="1" customWidth="1"/>
    <col min="14" max="16384" width="11.42578125" style="1"/>
  </cols>
  <sheetData>
    <row r="1" spans="1:14" x14ac:dyDescent="0.25">
      <c r="A1" s="2" t="s">
        <v>31</v>
      </c>
    </row>
    <row r="2" spans="1:14" x14ac:dyDescent="0.25">
      <c r="A2" s="2"/>
      <c r="B2" s="476" t="s">
        <v>150</v>
      </c>
      <c r="C2" s="476"/>
      <c r="D2" s="476"/>
      <c r="E2" s="476"/>
      <c r="F2" s="476"/>
      <c r="G2" s="476"/>
      <c r="H2" s="476"/>
      <c r="I2" s="476"/>
    </row>
    <row r="3" spans="1:14" x14ac:dyDescent="0.25">
      <c r="B3" s="432" t="s">
        <v>129</v>
      </c>
      <c r="C3" s="432"/>
      <c r="D3" s="432"/>
      <c r="E3" s="432"/>
      <c r="F3" s="432"/>
      <c r="G3" s="432"/>
      <c r="H3" s="432"/>
      <c r="I3" s="432"/>
    </row>
    <row r="4" spans="1:14" x14ac:dyDescent="0.25">
      <c r="B4" s="432" t="s">
        <v>526</v>
      </c>
      <c r="C4" s="432"/>
      <c r="D4" s="432"/>
      <c r="E4" s="432"/>
      <c r="F4" s="432"/>
      <c r="G4" s="432"/>
      <c r="H4" s="432"/>
      <c r="I4" s="432"/>
    </row>
    <row r="6" spans="1:14" ht="36.75" customHeight="1" x14ac:dyDescent="0.25">
      <c r="B6" s="453" t="s">
        <v>527</v>
      </c>
      <c r="C6" s="454"/>
      <c r="D6" s="454"/>
      <c r="E6" s="454"/>
      <c r="F6" s="455"/>
      <c r="G6" s="453" t="s">
        <v>528</v>
      </c>
      <c r="H6" s="454"/>
      <c r="I6" s="455"/>
      <c r="J6" s="44"/>
      <c r="K6" s="44"/>
      <c r="L6" s="44"/>
      <c r="M6" s="44"/>
      <c r="N6" s="44"/>
    </row>
    <row r="7" spans="1:14" ht="30" x14ac:dyDescent="0.25">
      <c r="B7" s="45" t="s">
        <v>529</v>
      </c>
      <c r="C7" s="46" t="s">
        <v>530</v>
      </c>
      <c r="D7" s="45" t="s">
        <v>531</v>
      </c>
      <c r="E7" s="46" t="s">
        <v>532</v>
      </c>
      <c r="F7" s="45" t="s">
        <v>533</v>
      </c>
      <c r="G7" s="45" t="s">
        <v>312</v>
      </c>
      <c r="H7" s="45" t="s">
        <v>534</v>
      </c>
      <c r="I7" s="45" t="s">
        <v>184</v>
      </c>
      <c r="J7" s="47"/>
      <c r="K7" s="47"/>
      <c r="L7" s="47"/>
      <c r="M7" s="47"/>
      <c r="N7" s="47"/>
    </row>
    <row r="8" spans="1:14" x14ac:dyDescent="0.25">
      <c r="B8" s="48" t="s">
        <v>149</v>
      </c>
      <c r="C8" s="49"/>
      <c r="D8" s="50"/>
      <c r="E8" s="49"/>
      <c r="F8" s="48"/>
      <c r="G8" s="48"/>
      <c r="H8" s="48"/>
      <c r="I8" s="48"/>
      <c r="J8" s="44"/>
      <c r="K8" s="44"/>
      <c r="L8" s="44"/>
      <c r="M8" s="44"/>
      <c r="N8" s="44"/>
    </row>
    <row r="9" spans="1:14" ht="16.5" customHeight="1" x14ac:dyDescent="0.25">
      <c r="B9" s="388" t="s">
        <v>535</v>
      </c>
      <c r="C9" s="346" t="s">
        <v>536</v>
      </c>
      <c r="D9" s="52">
        <v>1451</v>
      </c>
      <c r="E9" s="52">
        <v>1000000</v>
      </c>
      <c r="F9" s="43">
        <v>1466572703</v>
      </c>
      <c r="G9" s="52">
        <v>720000000000</v>
      </c>
      <c r="H9" s="53">
        <v>-535557001117</v>
      </c>
      <c r="I9" s="52">
        <v>24792605275</v>
      </c>
      <c r="K9" s="54"/>
    </row>
    <row r="10" spans="1:14" ht="16.5" customHeight="1" x14ac:dyDescent="0.25">
      <c r="B10" s="57" t="s">
        <v>537</v>
      </c>
      <c r="C10" s="347" t="s">
        <v>536</v>
      </c>
      <c r="D10" s="52">
        <v>670</v>
      </c>
      <c r="E10" s="52">
        <v>1000000</v>
      </c>
      <c r="F10" s="43">
        <v>685177562</v>
      </c>
      <c r="G10" s="52">
        <v>105840500000</v>
      </c>
      <c r="H10" s="53">
        <v>4478351932</v>
      </c>
      <c r="I10" s="52">
        <v>127951468121</v>
      </c>
      <c r="K10" s="54"/>
    </row>
    <row r="11" spans="1:14" x14ac:dyDescent="0.25">
      <c r="B11" s="57" t="s">
        <v>538</v>
      </c>
      <c r="C11" s="347" t="s">
        <v>536</v>
      </c>
      <c r="D11" s="52">
        <v>2454</v>
      </c>
      <c r="E11" s="52">
        <v>1000000</v>
      </c>
      <c r="F11" s="43">
        <v>2475918172</v>
      </c>
      <c r="G11" s="52">
        <v>1380600000000</v>
      </c>
      <c r="H11" s="53">
        <v>316531000000</v>
      </c>
      <c r="I11" s="52">
        <v>2905785000000</v>
      </c>
    </row>
    <row r="12" spans="1:14" x14ac:dyDescent="0.25">
      <c r="B12" s="57" t="s">
        <v>539</v>
      </c>
      <c r="C12" s="347" t="s">
        <v>536</v>
      </c>
      <c r="D12" s="52">
        <v>10</v>
      </c>
      <c r="E12" s="52">
        <v>1000000</v>
      </c>
      <c r="F12" s="43">
        <v>10016849</v>
      </c>
      <c r="G12" s="52">
        <v>265300000000</v>
      </c>
      <c r="H12" s="53">
        <v>1227618730000</v>
      </c>
      <c r="I12" s="52">
        <v>1700989566000</v>
      </c>
    </row>
    <row r="13" spans="1:14" x14ac:dyDescent="0.25">
      <c r="B13" s="57" t="s">
        <v>540</v>
      </c>
      <c r="C13" s="347" t="s">
        <v>536</v>
      </c>
      <c r="D13" s="52">
        <v>8</v>
      </c>
      <c r="E13" s="52">
        <v>1000000</v>
      </c>
      <c r="F13" s="43">
        <v>8013425</v>
      </c>
      <c r="G13" s="52">
        <v>88741000000</v>
      </c>
      <c r="H13" s="53">
        <v>15569703000</v>
      </c>
      <c r="I13" s="52">
        <v>199790868000</v>
      </c>
    </row>
    <row r="14" spans="1:14" x14ac:dyDescent="0.25">
      <c r="B14" s="57" t="s">
        <v>541</v>
      </c>
      <c r="C14" s="347" t="s">
        <v>536</v>
      </c>
      <c r="D14" s="52">
        <v>818</v>
      </c>
      <c r="E14" s="52">
        <v>1000000</v>
      </c>
      <c r="F14" s="43">
        <v>820902219</v>
      </c>
      <c r="G14" s="52">
        <v>99427000000</v>
      </c>
      <c r="H14" s="53">
        <v>18029772000</v>
      </c>
      <c r="I14" s="52">
        <v>148919584000</v>
      </c>
    </row>
    <row r="15" spans="1:14" x14ac:dyDescent="0.25">
      <c r="B15" s="57" t="s">
        <v>542</v>
      </c>
      <c r="C15" s="347" t="s">
        <v>536</v>
      </c>
      <c r="D15" s="52">
        <v>25</v>
      </c>
      <c r="E15" s="52">
        <v>1000000</v>
      </c>
      <c r="F15" s="43">
        <v>25730445</v>
      </c>
      <c r="G15" s="52">
        <v>75860000000</v>
      </c>
      <c r="H15" s="53">
        <v>-6334355000</v>
      </c>
      <c r="I15" s="52">
        <v>82889215000</v>
      </c>
    </row>
    <row r="16" spans="1:14" x14ac:dyDescent="0.25">
      <c r="B16" s="57" t="s">
        <v>543</v>
      </c>
      <c r="C16" s="347" t="s">
        <v>536</v>
      </c>
      <c r="D16" s="52">
        <v>20005</v>
      </c>
      <c r="E16" s="52">
        <v>1000000</v>
      </c>
      <c r="F16" s="43">
        <v>20076735959</v>
      </c>
      <c r="G16" s="52">
        <v>6100000000</v>
      </c>
      <c r="H16" s="53">
        <v>6270262738</v>
      </c>
      <c r="I16" s="52">
        <v>232434120019</v>
      </c>
      <c r="K16" s="54"/>
    </row>
    <row r="17" spans="2:11" x14ac:dyDescent="0.25">
      <c r="B17" s="57" t="s">
        <v>544</v>
      </c>
      <c r="C17" s="347" t="s">
        <v>536</v>
      </c>
      <c r="D17" s="52">
        <v>1779</v>
      </c>
      <c r="E17" s="52">
        <v>1000000</v>
      </c>
      <c r="F17" s="43">
        <v>1819353177</v>
      </c>
      <c r="G17" s="52">
        <v>60000000000</v>
      </c>
      <c r="H17" s="53">
        <v>2893294133</v>
      </c>
      <c r="I17" s="52">
        <v>69924997164</v>
      </c>
      <c r="K17" s="54"/>
    </row>
    <row r="18" spans="2:11" x14ac:dyDescent="0.25">
      <c r="B18" s="57" t="s">
        <v>545</v>
      </c>
      <c r="C18" s="347" t="s">
        <v>536</v>
      </c>
      <c r="D18" s="52">
        <v>659</v>
      </c>
      <c r="E18" s="52">
        <v>1000000</v>
      </c>
      <c r="F18" s="52">
        <v>659000000</v>
      </c>
      <c r="G18" s="52">
        <v>327245000000</v>
      </c>
      <c r="H18" s="53">
        <v>212911000000</v>
      </c>
      <c r="I18" s="52">
        <v>793484000000</v>
      </c>
      <c r="K18" s="54"/>
    </row>
    <row r="19" spans="2:11" x14ac:dyDescent="0.25">
      <c r="B19" s="57" t="s">
        <v>546</v>
      </c>
      <c r="C19" s="347" t="s">
        <v>547</v>
      </c>
      <c r="D19" s="52">
        <v>1</v>
      </c>
      <c r="E19" s="52">
        <v>200000000</v>
      </c>
      <c r="F19" s="43">
        <v>205673934</v>
      </c>
      <c r="G19" s="52">
        <v>112500000000</v>
      </c>
      <c r="H19" s="53">
        <v>13171617654</v>
      </c>
      <c r="I19" s="52">
        <v>160215165560</v>
      </c>
    </row>
    <row r="20" spans="2:11" x14ac:dyDescent="0.25">
      <c r="B20" s="57" t="s">
        <v>548</v>
      </c>
      <c r="C20" s="347" t="s">
        <v>547</v>
      </c>
      <c r="D20" s="52">
        <v>1</v>
      </c>
      <c r="E20" s="52">
        <v>5000000000</v>
      </c>
      <c r="F20" s="52">
        <v>5000000000</v>
      </c>
      <c r="G20" s="389">
        <v>285734950000</v>
      </c>
      <c r="H20" s="53">
        <v>33100253092</v>
      </c>
      <c r="I20" s="389">
        <v>358152668719</v>
      </c>
    </row>
    <row r="21" spans="2:11" x14ac:dyDescent="0.25">
      <c r="B21" s="57" t="s">
        <v>537</v>
      </c>
      <c r="C21" s="347" t="s">
        <v>549</v>
      </c>
      <c r="D21" s="52">
        <v>1</v>
      </c>
      <c r="E21" s="52">
        <v>5000000000</v>
      </c>
      <c r="F21" s="52">
        <v>5000000000</v>
      </c>
      <c r="G21" s="52">
        <v>105840500000</v>
      </c>
      <c r="H21" s="53">
        <v>4478351932</v>
      </c>
      <c r="I21" s="52">
        <v>127951468121</v>
      </c>
    </row>
    <row r="22" spans="2:11" x14ac:dyDescent="0.25">
      <c r="B22" s="57" t="s">
        <v>548</v>
      </c>
      <c r="C22" s="347" t="s">
        <v>550</v>
      </c>
      <c r="D22" s="52">
        <v>1</v>
      </c>
      <c r="E22" s="52">
        <v>13368000000</v>
      </c>
      <c r="F22" s="52">
        <v>13368000000</v>
      </c>
      <c r="G22" s="389">
        <v>285734950000</v>
      </c>
      <c r="H22" s="53">
        <v>33100253092</v>
      </c>
      <c r="I22" s="389">
        <v>358152668719</v>
      </c>
    </row>
    <row r="23" spans="2:11" x14ac:dyDescent="0.25">
      <c r="B23" s="57" t="s">
        <v>551</v>
      </c>
      <c r="C23" s="347" t="s">
        <v>552</v>
      </c>
      <c r="D23" s="52">
        <v>7</v>
      </c>
      <c r="E23" s="52">
        <v>48566056.714285716</v>
      </c>
      <c r="F23" s="52">
        <v>339962397</v>
      </c>
      <c r="G23" s="52">
        <v>74203200000</v>
      </c>
      <c r="H23" s="53">
        <v>10030591563</v>
      </c>
      <c r="I23" s="52">
        <v>125853106134</v>
      </c>
    </row>
    <row r="24" spans="2:11" x14ac:dyDescent="0.25">
      <c r="B24" s="48" t="s">
        <v>553</v>
      </c>
      <c r="C24" s="390"/>
      <c r="D24" s="48"/>
      <c r="E24" s="49"/>
      <c r="F24" s="55">
        <f>SUM(F9:F23)</f>
        <v>51961056842</v>
      </c>
      <c r="G24" s="55"/>
      <c r="H24" s="55"/>
      <c r="I24" s="56"/>
    </row>
    <row r="25" spans="2:11" x14ac:dyDescent="0.25">
      <c r="B25" s="63" t="s">
        <v>554</v>
      </c>
      <c r="C25" s="346" t="s">
        <v>555</v>
      </c>
      <c r="D25" s="57">
        <v>60</v>
      </c>
      <c r="E25" s="391">
        <v>1000</v>
      </c>
      <c r="F25" s="392">
        <v>3073026.9208367201</v>
      </c>
      <c r="G25" s="52">
        <v>2597686176000</v>
      </c>
      <c r="H25" s="53">
        <v>414598334159</v>
      </c>
      <c r="I25" s="52">
        <v>3507406342685</v>
      </c>
    </row>
    <row r="26" spans="2:11" x14ac:dyDescent="0.25">
      <c r="B26" s="51" t="s">
        <v>556</v>
      </c>
      <c r="C26" s="347" t="s">
        <v>555</v>
      </c>
      <c r="D26" s="57">
        <v>10</v>
      </c>
      <c r="E26" s="391">
        <v>1000</v>
      </c>
      <c r="F26" s="393">
        <v>9486.1232876712002</v>
      </c>
      <c r="G26" s="52">
        <v>141612400000</v>
      </c>
      <c r="H26" s="53">
        <v>19833627909</v>
      </c>
      <c r="I26" s="52">
        <v>242344737694</v>
      </c>
    </row>
    <row r="27" spans="2:11" x14ac:dyDescent="0.25">
      <c r="B27" s="51" t="s">
        <v>557</v>
      </c>
      <c r="C27" s="347" t="s">
        <v>555</v>
      </c>
      <c r="D27" s="57">
        <v>2000</v>
      </c>
      <c r="E27" s="391">
        <v>1000</v>
      </c>
      <c r="F27" s="393">
        <v>2013150.6849314999</v>
      </c>
      <c r="G27" s="52">
        <v>627980000000</v>
      </c>
      <c r="H27" s="53">
        <v>88184773211</v>
      </c>
      <c r="I27" s="52">
        <v>1049447876451</v>
      </c>
    </row>
    <row r="28" spans="2:11" x14ac:dyDescent="0.25">
      <c r="B28" s="51" t="s">
        <v>538</v>
      </c>
      <c r="C28" s="347" t="s">
        <v>536</v>
      </c>
      <c r="D28" s="57">
        <v>5</v>
      </c>
      <c r="E28" s="391">
        <v>1000</v>
      </c>
      <c r="F28" s="393">
        <v>5034.3835616438</v>
      </c>
      <c r="G28" s="52">
        <v>1380600000000</v>
      </c>
      <c r="H28" s="53">
        <v>316531000000</v>
      </c>
      <c r="I28" s="52">
        <v>2905785000000</v>
      </c>
    </row>
    <row r="29" spans="2:11" x14ac:dyDescent="0.25">
      <c r="B29" s="51" t="s">
        <v>548</v>
      </c>
      <c r="C29" s="347" t="s">
        <v>555</v>
      </c>
      <c r="D29" s="57">
        <v>5</v>
      </c>
      <c r="E29" s="391">
        <v>1000</v>
      </c>
      <c r="F29" s="393">
        <v>4987.3972602739996</v>
      </c>
      <c r="G29" s="389">
        <v>285734950000</v>
      </c>
      <c r="H29" s="53">
        <v>33100253092</v>
      </c>
      <c r="I29" s="389">
        <v>358152668719</v>
      </c>
    </row>
    <row r="30" spans="2:11" x14ac:dyDescent="0.25">
      <c r="B30" s="9" t="s">
        <v>558</v>
      </c>
      <c r="C30" s="347" t="s">
        <v>555</v>
      </c>
      <c r="D30" s="57">
        <v>195</v>
      </c>
      <c r="E30" s="391">
        <v>1000</v>
      </c>
      <c r="F30" s="394">
        <v>197351.75342466001</v>
      </c>
      <c r="G30" s="395">
        <v>776023500000</v>
      </c>
      <c r="H30" s="53">
        <v>142857478886</v>
      </c>
      <c r="I30" s="395">
        <v>1286868785074</v>
      </c>
    </row>
    <row r="31" spans="2:11" x14ac:dyDescent="0.25">
      <c r="B31" s="48" t="s">
        <v>559</v>
      </c>
      <c r="C31" s="348"/>
      <c r="D31" s="48"/>
      <c r="E31" s="60"/>
      <c r="F31" s="61">
        <f>SUM(F25:F30)</f>
        <v>5303037.2633024687</v>
      </c>
      <c r="G31" s="48"/>
      <c r="H31" s="48"/>
      <c r="I31" s="48"/>
      <c r="J31" s="44"/>
    </row>
    <row r="32" spans="2:11" x14ac:dyDescent="0.25">
      <c r="B32" s="48" t="s">
        <v>368</v>
      </c>
      <c r="C32" s="348"/>
      <c r="D32" s="48"/>
      <c r="E32" s="60"/>
      <c r="F32" s="61">
        <v>7789.9</v>
      </c>
      <c r="G32" s="48"/>
      <c r="H32" s="48"/>
      <c r="I32" s="48"/>
      <c r="J32" s="44"/>
    </row>
    <row r="33" spans="1:10" x14ac:dyDescent="0.25">
      <c r="B33" s="48" t="s">
        <v>560</v>
      </c>
      <c r="C33" s="348"/>
      <c r="D33" s="48"/>
      <c r="E33" s="60"/>
      <c r="F33" s="55">
        <f>+F31*F32+1</f>
        <v>41310129978.399902</v>
      </c>
      <c r="G33" s="109"/>
      <c r="H33" s="109"/>
      <c r="I33" s="48"/>
      <c r="J33" s="44"/>
    </row>
    <row r="34" spans="1:10" x14ac:dyDescent="0.25">
      <c r="B34" s="48" t="s">
        <v>561</v>
      </c>
      <c r="C34" s="49"/>
      <c r="D34" s="50"/>
      <c r="E34" s="49"/>
      <c r="F34" s="55">
        <f>+F33+F24</f>
        <v>93271186820.399902</v>
      </c>
      <c r="G34" s="396"/>
      <c r="H34" s="109"/>
      <c r="I34" s="48"/>
    </row>
    <row r="35" spans="1:10" x14ac:dyDescent="0.25">
      <c r="B35" s="48" t="s">
        <v>562</v>
      </c>
      <c r="C35" s="49"/>
      <c r="D35" s="50"/>
      <c r="E35" s="49"/>
      <c r="F35" s="55">
        <v>129419088561</v>
      </c>
      <c r="G35" s="109"/>
      <c r="H35" s="109"/>
      <c r="I35" s="48"/>
      <c r="J35" s="44"/>
    </row>
    <row r="36" spans="1:10" x14ac:dyDescent="0.25">
      <c r="B36" s="48" t="s">
        <v>183</v>
      </c>
      <c r="C36" s="49"/>
      <c r="D36" s="48"/>
      <c r="E36" s="49"/>
      <c r="F36" s="48"/>
      <c r="G36" s="48"/>
      <c r="H36" s="48"/>
      <c r="I36" s="48"/>
    </row>
    <row r="37" spans="1:10" s="44" customFormat="1" x14ac:dyDescent="0.25">
      <c r="A37" s="1"/>
      <c r="B37" s="63" t="s">
        <v>563</v>
      </c>
      <c r="C37" s="349"/>
      <c r="D37" s="64">
        <v>1</v>
      </c>
      <c r="E37" s="64">
        <v>200000000</v>
      </c>
      <c r="F37" s="65">
        <v>1003000000</v>
      </c>
      <c r="G37" s="397">
        <v>9200000000</v>
      </c>
      <c r="H37" s="353">
        <v>6369990194</v>
      </c>
      <c r="I37" s="353">
        <v>35494262428</v>
      </c>
    </row>
    <row r="38" spans="1:10" s="44" customFormat="1" x14ac:dyDescent="0.25">
      <c r="A38" s="1"/>
      <c r="B38" s="51" t="s">
        <v>564</v>
      </c>
      <c r="C38" s="350"/>
      <c r="D38" s="66">
        <v>4000</v>
      </c>
      <c r="E38" s="65">
        <v>1000000</v>
      </c>
      <c r="F38" s="65">
        <v>4000000000</v>
      </c>
      <c r="G38" s="397">
        <v>40000000000</v>
      </c>
      <c r="H38" s="353">
        <v>-4678460692</v>
      </c>
      <c r="I38" s="353">
        <v>50330572297</v>
      </c>
    </row>
    <row r="39" spans="1:10" ht="15" customHeight="1" x14ac:dyDescent="0.25">
      <c r="B39" s="51" t="s">
        <v>565</v>
      </c>
      <c r="C39" s="350"/>
      <c r="D39" s="66">
        <v>186772</v>
      </c>
      <c r="E39" s="66">
        <v>100000</v>
      </c>
      <c r="F39" s="65">
        <v>26693837387</v>
      </c>
      <c r="G39" s="397">
        <v>22000000000</v>
      </c>
      <c r="H39" s="353">
        <v>6784610788</v>
      </c>
      <c r="I39" s="353">
        <v>30560772312</v>
      </c>
    </row>
    <row r="40" spans="1:10" ht="15" customHeight="1" x14ac:dyDescent="0.25">
      <c r="B40" s="57" t="s">
        <v>566</v>
      </c>
      <c r="C40" s="347" t="s">
        <v>567</v>
      </c>
      <c r="D40" s="52"/>
      <c r="E40" s="52">
        <v>4048832577</v>
      </c>
      <c r="F40" s="52">
        <v>4048832577</v>
      </c>
      <c r="G40" s="52" t="s">
        <v>568</v>
      </c>
      <c r="H40" s="53" t="s">
        <v>568</v>
      </c>
      <c r="I40" s="52" t="s">
        <v>568</v>
      </c>
    </row>
    <row r="41" spans="1:10" x14ac:dyDescent="0.25">
      <c r="B41" s="48" t="s">
        <v>553</v>
      </c>
      <c r="C41" s="348"/>
      <c r="D41" s="48"/>
      <c r="E41" s="49"/>
      <c r="F41" s="55">
        <f>SUM(F37:F40)</f>
        <v>35745669964</v>
      </c>
      <c r="G41" s="377"/>
      <c r="H41" s="377"/>
      <c r="I41" s="378"/>
    </row>
    <row r="42" spans="1:10" x14ac:dyDescent="0.25">
      <c r="B42" s="48" t="str">
        <f>+B34</f>
        <v>TOTAL AL 30/09/2024</v>
      </c>
      <c r="C42" s="48"/>
      <c r="D42" s="48"/>
      <c r="E42" s="48"/>
      <c r="F42" s="55">
        <f>+F41</f>
        <v>35745669964</v>
      </c>
      <c r="G42" s="396"/>
      <c r="H42" s="109"/>
      <c r="I42" s="67"/>
    </row>
    <row r="43" spans="1:10" x14ac:dyDescent="0.25">
      <c r="B43" s="48" t="str">
        <f>+B35</f>
        <v>TOTAL AL 31/12/2023</v>
      </c>
      <c r="C43" s="68"/>
      <c r="D43" s="68"/>
      <c r="E43" s="68"/>
      <c r="F43" s="69">
        <v>34006161316</v>
      </c>
      <c r="G43" s="48"/>
      <c r="H43" s="48"/>
      <c r="I43" s="48"/>
    </row>
    <row r="44" spans="1:10" x14ac:dyDescent="0.25">
      <c r="C44" s="70"/>
      <c r="D44" s="71"/>
      <c r="E44" s="70"/>
    </row>
    <row r="45" spans="1:10" x14ac:dyDescent="0.25">
      <c r="B45" s="72"/>
      <c r="C45" s="72"/>
      <c r="D45" s="72"/>
      <c r="E45" s="73"/>
      <c r="F45" s="72"/>
      <c r="G45" s="72"/>
      <c r="H45" s="72"/>
    </row>
    <row r="46" spans="1:10" x14ac:dyDescent="0.25">
      <c r="G46" s="74"/>
      <c r="H46" s="75"/>
    </row>
    <row r="47" spans="1:10" ht="30" x14ac:dyDescent="0.25">
      <c r="B47" s="45" t="s">
        <v>569</v>
      </c>
      <c r="C47" s="46" t="s">
        <v>530</v>
      </c>
      <c r="D47" s="45" t="s">
        <v>570</v>
      </c>
      <c r="E47" s="46" t="s">
        <v>532</v>
      </c>
      <c r="F47" s="45" t="s">
        <v>571</v>
      </c>
    </row>
    <row r="48" spans="1:10" x14ac:dyDescent="0.25">
      <c r="B48" s="76" t="s">
        <v>572</v>
      </c>
      <c r="C48" s="77"/>
      <c r="D48" s="351"/>
      <c r="E48" s="77"/>
      <c r="F48" s="78"/>
    </row>
    <row r="49" spans="2:6" x14ac:dyDescent="0.25">
      <c r="B49" s="388" t="s">
        <v>535</v>
      </c>
      <c r="C49" s="346" t="s">
        <v>536</v>
      </c>
      <c r="D49" s="52">
        <v>1451</v>
      </c>
      <c r="E49" s="52">
        <v>1000000</v>
      </c>
      <c r="F49" s="398">
        <v>1466572703</v>
      </c>
    </row>
    <row r="50" spans="2:6" x14ac:dyDescent="0.25">
      <c r="B50" s="57" t="s">
        <v>537</v>
      </c>
      <c r="C50" s="347" t="s">
        <v>536</v>
      </c>
      <c r="D50" s="52">
        <v>670</v>
      </c>
      <c r="E50" s="52">
        <v>1000000</v>
      </c>
      <c r="F50" s="399">
        <v>685177562</v>
      </c>
    </row>
    <row r="51" spans="2:6" x14ac:dyDescent="0.25">
      <c r="B51" s="57" t="s">
        <v>538</v>
      </c>
      <c r="C51" s="347" t="s">
        <v>536</v>
      </c>
      <c r="D51" s="52">
        <v>2454</v>
      </c>
      <c r="E51" s="52">
        <v>1000000</v>
      </c>
      <c r="F51" s="399">
        <v>2475918172</v>
      </c>
    </row>
    <row r="52" spans="2:6" x14ac:dyDescent="0.25">
      <c r="B52" s="57" t="s">
        <v>539</v>
      </c>
      <c r="C52" s="347" t="s">
        <v>536</v>
      </c>
      <c r="D52" s="52">
        <v>10</v>
      </c>
      <c r="E52" s="52">
        <v>1000000</v>
      </c>
      <c r="F52" s="399">
        <v>10016849</v>
      </c>
    </row>
    <row r="53" spans="2:6" x14ac:dyDescent="0.25">
      <c r="B53" s="57" t="s">
        <v>540</v>
      </c>
      <c r="C53" s="347" t="s">
        <v>536</v>
      </c>
      <c r="D53" s="52">
        <v>8</v>
      </c>
      <c r="E53" s="52">
        <v>1000000</v>
      </c>
      <c r="F53" s="399">
        <v>8013425</v>
      </c>
    </row>
    <row r="54" spans="2:6" x14ac:dyDescent="0.25">
      <c r="B54" s="57" t="s">
        <v>541</v>
      </c>
      <c r="C54" s="347" t="s">
        <v>536</v>
      </c>
      <c r="D54" s="52">
        <v>818</v>
      </c>
      <c r="E54" s="52">
        <v>1000000</v>
      </c>
      <c r="F54" s="399">
        <v>820902219</v>
      </c>
    </row>
    <row r="55" spans="2:6" x14ac:dyDescent="0.25">
      <c r="B55" s="57" t="s">
        <v>542</v>
      </c>
      <c r="C55" s="347" t="s">
        <v>536</v>
      </c>
      <c r="D55" s="52">
        <v>25</v>
      </c>
      <c r="E55" s="52">
        <v>1000000</v>
      </c>
      <c r="F55" s="399">
        <v>25730445</v>
      </c>
    </row>
    <row r="56" spans="2:6" x14ac:dyDescent="0.25">
      <c r="B56" s="57" t="s">
        <v>543</v>
      </c>
      <c r="C56" s="347" t="s">
        <v>536</v>
      </c>
      <c r="D56" s="52">
        <v>20005</v>
      </c>
      <c r="E56" s="52">
        <v>1000000</v>
      </c>
      <c r="F56" s="399">
        <v>20076735959</v>
      </c>
    </row>
    <row r="57" spans="2:6" x14ac:dyDescent="0.25">
      <c r="B57" s="57" t="s">
        <v>544</v>
      </c>
      <c r="C57" s="347" t="s">
        <v>536</v>
      </c>
      <c r="D57" s="52">
        <v>1779</v>
      </c>
      <c r="E57" s="52">
        <v>1000000</v>
      </c>
      <c r="F57" s="399">
        <v>1819353177</v>
      </c>
    </row>
    <row r="58" spans="2:6" x14ac:dyDescent="0.25">
      <c r="B58" s="57" t="s">
        <v>545</v>
      </c>
      <c r="C58" s="347" t="s">
        <v>536</v>
      </c>
      <c r="D58" s="52">
        <v>659</v>
      </c>
      <c r="E58" s="52">
        <v>1000000</v>
      </c>
      <c r="F58" s="52">
        <v>659000000</v>
      </c>
    </row>
    <row r="59" spans="2:6" x14ac:dyDescent="0.25">
      <c r="B59" s="57" t="s">
        <v>546</v>
      </c>
      <c r="C59" s="347" t="s">
        <v>547</v>
      </c>
      <c r="D59" s="52">
        <v>1</v>
      </c>
      <c r="E59" s="52">
        <v>200000000</v>
      </c>
      <c r="F59" s="399">
        <v>205673934</v>
      </c>
    </row>
    <row r="60" spans="2:6" x14ac:dyDescent="0.25">
      <c r="B60" s="57" t="s">
        <v>548</v>
      </c>
      <c r="C60" s="347" t="s">
        <v>547</v>
      </c>
      <c r="D60" s="52">
        <v>1</v>
      </c>
      <c r="E60" s="52">
        <v>5000000000</v>
      </c>
      <c r="F60" s="52">
        <v>5000000000</v>
      </c>
    </row>
    <row r="61" spans="2:6" x14ac:dyDescent="0.25">
      <c r="B61" s="57" t="s">
        <v>537</v>
      </c>
      <c r="C61" s="347" t="s">
        <v>549</v>
      </c>
      <c r="D61" s="52">
        <v>1</v>
      </c>
      <c r="E61" s="52">
        <v>5000000000</v>
      </c>
      <c r="F61" s="52">
        <v>5000000000</v>
      </c>
    </row>
    <row r="62" spans="2:6" x14ac:dyDescent="0.25">
      <c r="B62" s="57" t="s">
        <v>548</v>
      </c>
      <c r="C62" s="347" t="s">
        <v>550</v>
      </c>
      <c r="D62" s="52">
        <v>1</v>
      </c>
      <c r="E62" s="52">
        <v>13368000000</v>
      </c>
      <c r="F62" s="52">
        <v>13368000000</v>
      </c>
    </row>
    <row r="63" spans="2:6" x14ac:dyDescent="0.25">
      <c r="B63" s="57" t="s">
        <v>551</v>
      </c>
      <c r="C63" s="347" t="s">
        <v>552</v>
      </c>
      <c r="D63" s="52">
        <v>7</v>
      </c>
      <c r="E63" s="52">
        <v>48566056.714285716</v>
      </c>
      <c r="F63" s="400">
        <v>339962397</v>
      </c>
    </row>
    <row r="64" spans="2:6" x14ac:dyDescent="0.25">
      <c r="B64" s="48" t="s">
        <v>553</v>
      </c>
      <c r="C64" s="55"/>
      <c r="D64" s="55"/>
      <c r="E64" s="62"/>
      <c r="F64" s="55">
        <f>SUM(F49:F63)</f>
        <v>51961056842</v>
      </c>
    </row>
    <row r="65" spans="2:9" x14ac:dyDescent="0.25">
      <c r="B65" s="63" t="s">
        <v>554</v>
      </c>
      <c r="C65" s="346" t="s">
        <v>555</v>
      </c>
      <c r="D65" s="57">
        <v>60</v>
      </c>
      <c r="E65" s="391">
        <v>1000</v>
      </c>
      <c r="F65" s="392">
        <v>3073026.9208367201</v>
      </c>
    </row>
    <row r="66" spans="2:9" x14ac:dyDescent="0.25">
      <c r="B66" s="51" t="s">
        <v>556</v>
      </c>
      <c r="C66" s="347" t="s">
        <v>555</v>
      </c>
      <c r="D66" s="57">
        <v>10</v>
      </c>
      <c r="E66" s="391">
        <v>1000</v>
      </c>
      <c r="F66" s="393">
        <v>9486.1232876712002</v>
      </c>
    </row>
    <row r="67" spans="2:9" x14ac:dyDescent="0.25">
      <c r="B67" s="51" t="s">
        <v>557</v>
      </c>
      <c r="C67" s="347" t="s">
        <v>555</v>
      </c>
      <c r="D67" s="57">
        <v>2000</v>
      </c>
      <c r="E67" s="391">
        <v>1000</v>
      </c>
      <c r="F67" s="393">
        <v>2013150.6849314999</v>
      </c>
    </row>
    <row r="68" spans="2:9" x14ac:dyDescent="0.25">
      <c r="B68" s="51" t="s">
        <v>538</v>
      </c>
      <c r="C68" s="347" t="s">
        <v>536</v>
      </c>
      <c r="D68" s="57">
        <v>5</v>
      </c>
      <c r="E68" s="391">
        <v>1000</v>
      </c>
      <c r="F68" s="393">
        <v>5034.3835616438</v>
      </c>
    </row>
    <row r="69" spans="2:9" x14ac:dyDescent="0.25">
      <c r="B69" s="51" t="s">
        <v>548</v>
      </c>
      <c r="C69" s="347" t="s">
        <v>555</v>
      </c>
      <c r="D69" s="57">
        <v>5</v>
      </c>
      <c r="E69" s="391">
        <v>1000</v>
      </c>
      <c r="F69" s="393">
        <v>4987.3972602739996</v>
      </c>
    </row>
    <row r="70" spans="2:9" x14ac:dyDescent="0.25">
      <c r="B70" s="9" t="s">
        <v>558</v>
      </c>
      <c r="C70" s="347" t="s">
        <v>555</v>
      </c>
      <c r="D70" s="57">
        <v>195</v>
      </c>
      <c r="E70" s="391">
        <v>1000</v>
      </c>
      <c r="F70" s="394">
        <v>197351.75342466001</v>
      </c>
    </row>
    <row r="71" spans="2:9" x14ac:dyDescent="0.25">
      <c r="B71" s="48" t="s">
        <v>559</v>
      </c>
      <c r="C71" s="61"/>
      <c r="D71" s="61"/>
      <c r="E71" s="60"/>
      <c r="F71" s="61">
        <f>SUM(F65:F70)</f>
        <v>5303037.2633024687</v>
      </c>
      <c r="G71" s="44"/>
      <c r="H71" s="44"/>
      <c r="I71" s="44"/>
    </row>
    <row r="72" spans="2:9" x14ac:dyDescent="0.25">
      <c r="B72" s="48" t="s">
        <v>368</v>
      </c>
      <c r="C72" s="61"/>
      <c r="D72" s="61"/>
      <c r="E72" s="80"/>
      <c r="F72" s="61">
        <f>+F32</f>
        <v>7789.9</v>
      </c>
    </row>
    <row r="73" spans="2:9" x14ac:dyDescent="0.25">
      <c r="B73" s="48" t="s">
        <v>560</v>
      </c>
      <c r="C73" s="55"/>
      <c r="D73" s="55"/>
      <c r="E73" s="62"/>
      <c r="F73" s="55">
        <f>+F71*F72</f>
        <v>41310129977.399902</v>
      </c>
    </row>
    <row r="74" spans="2:9" x14ac:dyDescent="0.25">
      <c r="B74" s="48" t="str">
        <f>+B42</f>
        <v>TOTAL AL 30/09/2024</v>
      </c>
      <c r="C74" s="49"/>
      <c r="D74" s="49"/>
      <c r="E74" s="49"/>
      <c r="F74" s="49">
        <f>+F73+F64</f>
        <v>93271186819.399902</v>
      </c>
    </row>
    <row r="75" spans="2:9" x14ac:dyDescent="0.25">
      <c r="B75" s="48" t="str">
        <f>+B43</f>
        <v>TOTAL AL 31/12/2023</v>
      </c>
      <c r="C75" s="401"/>
      <c r="D75" s="401"/>
      <c r="E75" s="401"/>
      <c r="F75" s="49">
        <f>+F35</f>
        <v>129419088561</v>
      </c>
    </row>
    <row r="76" spans="2:9" x14ac:dyDescent="0.25">
      <c r="B76" s="48" t="s">
        <v>573</v>
      </c>
      <c r="C76" s="49"/>
      <c r="D76" s="48"/>
      <c r="E76" s="49"/>
      <c r="F76" s="48"/>
    </row>
    <row r="77" spans="2:9" x14ac:dyDescent="0.25">
      <c r="B77" s="63" t="s">
        <v>563</v>
      </c>
      <c r="C77" s="349" t="s">
        <v>574</v>
      </c>
      <c r="D77" s="64">
        <v>1</v>
      </c>
      <c r="E77" s="64">
        <v>200000000</v>
      </c>
      <c r="F77" s="65">
        <v>1003000000</v>
      </c>
    </row>
    <row r="78" spans="2:9" ht="15" customHeight="1" x14ac:dyDescent="0.25">
      <c r="B78" s="51" t="s">
        <v>564</v>
      </c>
      <c r="C78" s="350" t="s">
        <v>574</v>
      </c>
      <c r="D78" s="66">
        <v>4000</v>
      </c>
      <c r="E78" s="65">
        <v>1000000</v>
      </c>
      <c r="F78" s="65">
        <v>4000000000</v>
      </c>
    </row>
    <row r="79" spans="2:9" ht="15" customHeight="1" x14ac:dyDescent="0.25">
      <c r="B79" s="51" t="s">
        <v>565</v>
      </c>
      <c r="C79" s="350" t="s">
        <v>574</v>
      </c>
      <c r="D79" s="66">
        <v>186772</v>
      </c>
      <c r="E79" s="66">
        <v>100000</v>
      </c>
      <c r="F79" s="65">
        <v>26693837387</v>
      </c>
    </row>
    <row r="80" spans="2:9" ht="15" customHeight="1" x14ac:dyDescent="0.25">
      <c r="B80" s="57" t="s">
        <v>566</v>
      </c>
      <c r="C80" s="350" t="s">
        <v>567</v>
      </c>
      <c r="D80" s="66"/>
      <c r="E80" s="52">
        <v>4048832577</v>
      </c>
      <c r="F80" s="52">
        <v>4048832577</v>
      </c>
    </row>
    <row r="81" spans="2:8" x14ac:dyDescent="0.25">
      <c r="B81" s="48" t="s">
        <v>553</v>
      </c>
      <c r="C81" s="49"/>
      <c r="D81" s="49"/>
      <c r="E81" s="49"/>
      <c r="F81" s="49">
        <f>SUM(F77:F80)</f>
        <v>35745669964</v>
      </c>
      <c r="G81" s="43"/>
    </row>
    <row r="82" spans="2:8" x14ac:dyDescent="0.25">
      <c r="B82" s="48" t="str">
        <f>+B74</f>
        <v>TOTAL AL 30/09/2024</v>
      </c>
      <c r="C82" s="402"/>
      <c r="D82" s="402"/>
      <c r="E82" s="81"/>
      <c r="F82" s="69">
        <f>+F81</f>
        <v>35745669964</v>
      </c>
    </row>
    <row r="83" spans="2:8" x14ac:dyDescent="0.25">
      <c r="B83" s="48" t="str">
        <f>+B75</f>
        <v>TOTAL AL 31/12/2023</v>
      </c>
      <c r="C83" s="403"/>
      <c r="D83" s="403"/>
      <c r="E83" s="404"/>
      <c r="F83" s="403">
        <f>+F43</f>
        <v>34006161316</v>
      </c>
    </row>
    <row r="86" spans="2:8" x14ac:dyDescent="0.25">
      <c r="C86" s="475" t="s">
        <v>188</v>
      </c>
      <c r="D86" s="475"/>
      <c r="E86" s="475"/>
      <c r="F86" s="44"/>
    </row>
    <row r="87" spans="2:8" ht="30" x14ac:dyDescent="0.25">
      <c r="B87" s="47"/>
      <c r="C87" s="45" t="s">
        <v>575</v>
      </c>
      <c r="D87" s="45" t="s">
        <v>576</v>
      </c>
      <c r="E87" s="45" t="s">
        <v>577</v>
      </c>
      <c r="F87" s="47"/>
      <c r="G87" s="47"/>
      <c r="H87" s="47"/>
    </row>
    <row r="88" spans="2:8" x14ac:dyDescent="0.25">
      <c r="C88" s="352">
        <v>1</v>
      </c>
      <c r="D88" s="82">
        <v>200000000</v>
      </c>
      <c r="E88" s="82">
        <v>1003000000</v>
      </c>
    </row>
    <row r="89" spans="2:8" x14ac:dyDescent="0.25">
      <c r="B89" s="44"/>
      <c r="C89" s="81" t="s">
        <v>561</v>
      </c>
      <c r="D89" s="69">
        <f t="shared" ref="D89" si="0">+D88</f>
        <v>200000000</v>
      </c>
      <c r="E89" s="69">
        <f>+E88</f>
        <v>1003000000</v>
      </c>
      <c r="F89" s="44"/>
      <c r="G89" s="44"/>
      <c r="H89" s="44"/>
    </row>
    <row r="90" spans="2:8" x14ac:dyDescent="0.25">
      <c r="B90" s="44"/>
      <c r="C90" s="81" t="s">
        <v>562</v>
      </c>
      <c r="D90" s="405">
        <v>200000000</v>
      </c>
      <c r="E90" s="69">
        <v>1003000000</v>
      </c>
      <c r="F90" s="44"/>
      <c r="G90" s="44"/>
      <c r="H90" s="44"/>
    </row>
  </sheetData>
  <mergeCells count="6">
    <mergeCell ref="C86:E86"/>
    <mergeCell ref="B2:I2"/>
    <mergeCell ref="B3:I3"/>
    <mergeCell ref="B4:I4"/>
    <mergeCell ref="B6:F6"/>
    <mergeCell ref="G6:I6"/>
  </mergeCells>
  <hyperlinks>
    <hyperlink ref="A1" location="ÍNDICE!A1" display="Indice" xr:uid="{4F4A62B9-9208-49CC-A98E-A774FCF77F95}"/>
  </hyperlinks>
  <pageMargins left="0.7" right="0.7" top="0.75" bottom="0.75" header="0.3" footer="0.3"/>
  <pageSetup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2499D-8F80-4B6B-927C-7270281210DD}">
  <sheetPr>
    <pageSetUpPr fitToPage="1"/>
  </sheetPr>
  <dimension ref="A1:M17"/>
  <sheetViews>
    <sheetView showGridLines="0" topLeftCell="D1" zoomScaleNormal="100" workbookViewId="0">
      <selection activeCell="M15" sqref="M15"/>
    </sheetView>
  </sheetViews>
  <sheetFormatPr baseColWidth="10" defaultColWidth="11.42578125" defaultRowHeight="15" x14ac:dyDescent="0.25"/>
  <cols>
    <col min="1" max="1" width="7.140625" style="1" bestFit="1" customWidth="1"/>
    <col min="2" max="2" width="29" style="1" bestFit="1" customWidth="1"/>
    <col min="3" max="3" width="19.42578125" style="1" bestFit="1" customWidth="1"/>
    <col min="4" max="4" width="16.85546875" style="1" bestFit="1" customWidth="1"/>
    <col min="5" max="5" width="15.140625" style="1" bestFit="1" customWidth="1"/>
    <col min="6" max="6" width="13.28515625" style="1" bestFit="1" customWidth="1"/>
    <col min="7" max="7" width="19.42578125" style="1" bestFit="1" customWidth="1"/>
    <col min="8" max="8" width="20.7109375" style="1" bestFit="1" customWidth="1"/>
    <col min="9" max="9" width="7.7109375" style="1" customWidth="1"/>
    <col min="10" max="10" width="6.5703125" style="1" bestFit="1" customWidth="1"/>
    <col min="11" max="11" width="16.85546875" style="1" bestFit="1" customWidth="1"/>
    <col min="12" max="12" width="20.7109375" style="1" bestFit="1" customWidth="1"/>
    <col min="13" max="13" width="21.85546875" style="1" bestFit="1" customWidth="1"/>
    <col min="14" max="14" width="2.85546875" style="1" customWidth="1"/>
    <col min="15" max="16384" width="11.42578125" style="1"/>
  </cols>
  <sheetData>
    <row r="1" spans="1:13" x14ac:dyDescent="0.25">
      <c r="A1" s="2" t="s">
        <v>31</v>
      </c>
    </row>
    <row r="2" spans="1:13" x14ac:dyDescent="0.25">
      <c r="A2" s="2"/>
      <c r="B2" s="477" t="s">
        <v>192</v>
      </c>
      <c r="C2" s="477"/>
      <c r="D2" s="477"/>
      <c r="E2" s="477"/>
      <c r="F2" s="477"/>
      <c r="G2" s="477"/>
      <c r="H2" s="477"/>
      <c r="I2" s="477"/>
      <c r="J2" s="477"/>
      <c r="K2" s="477"/>
      <c r="L2" s="477"/>
      <c r="M2" s="477"/>
    </row>
    <row r="3" spans="1:13" x14ac:dyDescent="0.25">
      <c r="B3" s="478" t="s">
        <v>129</v>
      </c>
      <c r="C3" s="478"/>
      <c r="D3" s="478"/>
      <c r="E3" s="478"/>
      <c r="F3" s="478"/>
      <c r="G3" s="478"/>
      <c r="H3" s="478"/>
      <c r="I3" s="478"/>
      <c r="J3" s="478"/>
      <c r="K3" s="478"/>
      <c r="L3" s="478"/>
      <c r="M3" s="478"/>
    </row>
    <row r="4" spans="1:13" x14ac:dyDescent="0.25">
      <c r="B4" s="478" t="s">
        <v>680</v>
      </c>
      <c r="C4" s="478"/>
      <c r="D4" s="478"/>
      <c r="E4" s="478"/>
      <c r="F4" s="478"/>
      <c r="G4" s="478"/>
      <c r="H4" s="478"/>
      <c r="I4" s="478"/>
      <c r="J4" s="478"/>
      <c r="K4" s="478"/>
      <c r="L4" s="478"/>
      <c r="M4" s="478"/>
    </row>
    <row r="5" spans="1:13" x14ac:dyDescent="0.25">
      <c r="B5" s="479" t="s">
        <v>578</v>
      </c>
      <c r="C5" s="479"/>
      <c r="D5" s="479"/>
      <c r="E5" s="479"/>
      <c r="F5" s="479"/>
      <c r="G5" s="479"/>
      <c r="H5" s="479"/>
      <c r="I5" s="479"/>
      <c r="J5" s="479"/>
      <c r="K5" s="479"/>
      <c r="L5" s="479"/>
      <c r="M5" s="479"/>
    </row>
    <row r="6" spans="1:13" ht="15" customHeight="1" x14ac:dyDescent="0.25">
      <c r="B6" s="480" t="s">
        <v>579</v>
      </c>
      <c r="C6" s="482" t="s">
        <v>580</v>
      </c>
      <c r="D6" s="482"/>
      <c r="E6" s="482"/>
      <c r="F6" s="482"/>
      <c r="G6" s="482"/>
      <c r="H6" s="482" t="s">
        <v>581</v>
      </c>
      <c r="I6" s="482"/>
      <c r="J6" s="482"/>
      <c r="K6" s="482"/>
      <c r="L6" s="482"/>
      <c r="M6" s="483" t="s">
        <v>582</v>
      </c>
    </row>
    <row r="7" spans="1:13" ht="30" x14ac:dyDescent="0.25">
      <c r="B7" s="481"/>
      <c r="C7" s="28" t="s">
        <v>583</v>
      </c>
      <c r="D7" s="29" t="s">
        <v>584</v>
      </c>
      <c r="E7" s="29" t="s">
        <v>585</v>
      </c>
      <c r="F7" s="28" t="s">
        <v>586</v>
      </c>
      <c r="G7" s="29" t="s">
        <v>587</v>
      </c>
      <c r="H7" s="27" t="s">
        <v>588</v>
      </c>
      <c r="I7" s="27" t="s">
        <v>584</v>
      </c>
      <c r="J7" s="30" t="s">
        <v>585</v>
      </c>
      <c r="K7" s="28" t="s">
        <v>589</v>
      </c>
      <c r="L7" s="30" t="s">
        <v>590</v>
      </c>
      <c r="M7" s="484"/>
    </row>
    <row r="8" spans="1:13" x14ac:dyDescent="0.25">
      <c r="B8" s="31" t="s">
        <v>591</v>
      </c>
      <c r="C8" s="32"/>
      <c r="D8" s="32"/>
      <c r="E8" s="32"/>
      <c r="F8" s="32"/>
      <c r="G8" s="32"/>
      <c r="H8" s="33"/>
      <c r="I8" s="32"/>
      <c r="J8" s="32"/>
      <c r="K8" s="32"/>
      <c r="L8" s="32"/>
      <c r="M8" s="32"/>
    </row>
    <row r="9" spans="1:13" x14ac:dyDescent="0.25">
      <c r="B9" s="41" t="s">
        <v>592</v>
      </c>
      <c r="C9" s="35">
        <v>633943063</v>
      </c>
      <c r="D9" s="35">
        <v>1390909</v>
      </c>
      <c r="E9" s="42">
        <v>0</v>
      </c>
      <c r="F9" s="35">
        <v>0</v>
      </c>
      <c r="G9" s="35">
        <f>+C9+D9-E9+F9</f>
        <v>635333972</v>
      </c>
      <c r="H9" s="35">
        <v>-302822703</v>
      </c>
      <c r="I9" s="42">
        <v>0</v>
      </c>
      <c r="J9" s="35">
        <v>0</v>
      </c>
      <c r="K9" s="35">
        <v>-46565228</v>
      </c>
      <c r="L9" s="35">
        <v>-349387931</v>
      </c>
      <c r="M9" s="35">
        <f>+G9+L9</f>
        <v>285946041</v>
      </c>
    </row>
    <row r="10" spans="1:13" x14ac:dyDescent="0.25">
      <c r="B10" s="41" t="s">
        <v>593</v>
      </c>
      <c r="C10" s="35">
        <v>365597087</v>
      </c>
      <c r="D10" s="35">
        <v>0</v>
      </c>
      <c r="E10" s="42">
        <v>0</v>
      </c>
      <c r="F10" s="35">
        <v>0</v>
      </c>
      <c r="G10" s="35">
        <f t="shared" ref="G10:G14" si="0">+C10+D10-E10+F10</f>
        <v>365597087</v>
      </c>
      <c r="H10" s="35">
        <v>-189842730</v>
      </c>
      <c r="I10" s="42">
        <v>0</v>
      </c>
      <c r="J10" s="35">
        <v>0</v>
      </c>
      <c r="K10" s="35">
        <v>-25944642</v>
      </c>
      <c r="L10" s="35">
        <v>-215787372</v>
      </c>
      <c r="M10" s="35">
        <f t="shared" ref="M10:M14" si="1">+G10+L10</f>
        <v>149809715</v>
      </c>
    </row>
    <row r="11" spans="1:13" x14ac:dyDescent="0.25">
      <c r="B11" s="41" t="s">
        <v>594</v>
      </c>
      <c r="C11" s="35">
        <v>744436388</v>
      </c>
      <c r="D11" s="35">
        <v>166329843</v>
      </c>
      <c r="E11" s="42">
        <v>15671110</v>
      </c>
      <c r="F11" s="35">
        <v>0</v>
      </c>
      <c r="G11" s="35">
        <f t="shared" si="0"/>
        <v>895095121</v>
      </c>
      <c r="H11" s="35">
        <v>-549406678</v>
      </c>
      <c r="I11" s="42">
        <v>0</v>
      </c>
      <c r="J11" s="35">
        <v>0</v>
      </c>
      <c r="K11" s="35">
        <v>-79861977</v>
      </c>
      <c r="L11" s="35">
        <v>-629268655</v>
      </c>
      <c r="M11" s="35">
        <f t="shared" si="1"/>
        <v>265826466</v>
      </c>
    </row>
    <row r="12" spans="1:13" x14ac:dyDescent="0.25">
      <c r="B12" s="41" t="s">
        <v>595</v>
      </c>
      <c r="C12" s="35">
        <v>1188239967</v>
      </c>
      <c r="D12" s="35">
        <v>0</v>
      </c>
      <c r="E12" s="42">
        <v>0</v>
      </c>
      <c r="F12" s="35">
        <v>0</v>
      </c>
      <c r="G12" s="35">
        <f t="shared" si="0"/>
        <v>1188239967</v>
      </c>
      <c r="H12" s="35">
        <v>-605413638</v>
      </c>
      <c r="I12" s="42">
        <v>0</v>
      </c>
      <c r="J12" s="35">
        <v>0</v>
      </c>
      <c r="K12" s="35">
        <v>-70650576</v>
      </c>
      <c r="L12" s="35">
        <v>-676064214</v>
      </c>
      <c r="M12" s="35">
        <f t="shared" si="1"/>
        <v>512175753</v>
      </c>
    </row>
    <row r="13" spans="1:13" x14ac:dyDescent="0.25">
      <c r="B13" s="41" t="s">
        <v>596</v>
      </c>
      <c r="C13" s="35">
        <v>700145763</v>
      </c>
      <c r="D13" s="35">
        <v>0</v>
      </c>
      <c r="E13" s="42">
        <v>0</v>
      </c>
      <c r="F13" s="35">
        <v>0</v>
      </c>
      <c r="G13" s="35">
        <f t="shared" si="0"/>
        <v>700145763</v>
      </c>
      <c r="H13" s="35">
        <v>-633393582</v>
      </c>
      <c r="I13" s="42">
        <v>0</v>
      </c>
      <c r="J13" s="35">
        <v>0</v>
      </c>
      <c r="K13" s="35">
        <v>-10579257</v>
      </c>
      <c r="L13" s="35">
        <v>-643972839</v>
      </c>
      <c r="M13" s="35">
        <f t="shared" si="1"/>
        <v>56172924</v>
      </c>
    </row>
    <row r="14" spans="1:13" x14ac:dyDescent="0.25">
      <c r="B14" s="41" t="s">
        <v>597</v>
      </c>
      <c r="C14" s="35">
        <v>26735570</v>
      </c>
      <c r="D14" s="35">
        <v>0</v>
      </c>
      <c r="E14" s="42">
        <v>0</v>
      </c>
      <c r="F14" s="35">
        <v>0</v>
      </c>
      <c r="G14" s="35">
        <f t="shared" si="0"/>
        <v>26735570</v>
      </c>
      <c r="H14" s="35">
        <v>-21766505</v>
      </c>
      <c r="I14" s="42">
        <v>0</v>
      </c>
      <c r="J14" s="35">
        <v>0</v>
      </c>
      <c r="K14" s="35">
        <v>-1656351</v>
      </c>
      <c r="L14" s="35">
        <v>-23422856</v>
      </c>
      <c r="M14" s="35">
        <f t="shared" si="1"/>
        <v>3312714</v>
      </c>
    </row>
    <row r="15" spans="1:13" x14ac:dyDescent="0.25">
      <c r="B15" s="38">
        <f>+'09'!C90</f>
        <v>45565</v>
      </c>
      <c r="C15" s="39">
        <f>SUM(C9:C14)</f>
        <v>3659097838</v>
      </c>
      <c r="D15" s="39">
        <f>SUM(D9:D14)</f>
        <v>167720752</v>
      </c>
      <c r="E15" s="39">
        <f>SUM(E9:E14)</f>
        <v>15671110</v>
      </c>
      <c r="F15" s="39">
        <f t="shared" ref="F15:J15" si="2">SUM(F9:F14)</f>
        <v>0</v>
      </c>
      <c r="G15" s="39">
        <f>SUM(G9:G14)</f>
        <v>3811147480</v>
      </c>
      <c r="H15" s="39">
        <f>SUM(H9:H14)</f>
        <v>-2302645836</v>
      </c>
      <c r="I15" s="39">
        <f>SUM(I9:I14)</f>
        <v>0</v>
      </c>
      <c r="J15" s="39">
        <f t="shared" si="2"/>
        <v>0</v>
      </c>
      <c r="K15" s="39">
        <f>SUM(K9:K14)</f>
        <v>-235258031</v>
      </c>
      <c r="L15" s="39">
        <f>SUM(L9:L14)</f>
        <v>-2537903867</v>
      </c>
      <c r="M15" s="39">
        <f>+G15+L15</f>
        <v>1273243613</v>
      </c>
    </row>
    <row r="16" spans="1:13" x14ac:dyDescent="0.25">
      <c r="B16" s="38">
        <f>+'07'!D104</f>
        <v>45291</v>
      </c>
      <c r="C16" s="39">
        <v>3520460982</v>
      </c>
      <c r="D16" s="39">
        <v>140455038</v>
      </c>
      <c r="E16" s="39">
        <v>1818182</v>
      </c>
      <c r="F16" s="39">
        <v>0</v>
      </c>
      <c r="G16" s="39">
        <v>3659097838</v>
      </c>
      <c r="H16" s="39">
        <v>-1979670866</v>
      </c>
      <c r="I16" s="39">
        <v>0</v>
      </c>
      <c r="J16" s="39">
        <v>0</v>
      </c>
      <c r="K16" s="39">
        <v>-322974970</v>
      </c>
      <c r="L16" s="39">
        <v>-2302645836</v>
      </c>
      <c r="M16" s="39">
        <v>1356452002</v>
      </c>
    </row>
    <row r="17" spans="7:13" x14ac:dyDescent="0.25">
      <c r="G17" s="40"/>
      <c r="L17" s="43"/>
      <c r="M17" s="43"/>
    </row>
  </sheetData>
  <mergeCells count="8">
    <mergeCell ref="B2:M2"/>
    <mergeCell ref="B3:M3"/>
    <mergeCell ref="B4:M4"/>
    <mergeCell ref="B5:M5"/>
    <mergeCell ref="B6:B7"/>
    <mergeCell ref="C6:G6"/>
    <mergeCell ref="H6:L6"/>
    <mergeCell ref="M6:M7"/>
  </mergeCells>
  <hyperlinks>
    <hyperlink ref="A1" location="ÍNDICE!A1" display="Indice" xr:uid="{7E6813C3-57F3-4F8F-8ACB-7368D6E6A7AB}"/>
  </hyperlinks>
  <pageMargins left="0.7" right="0.7" top="0.75" bottom="0.75" header="0.3" footer="0.3"/>
  <pageSetup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D8BE9-1299-417C-B16B-715BA5683B70}">
  <sheetPr>
    <pageSetUpPr fitToPage="1"/>
  </sheetPr>
  <dimension ref="A1:M13"/>
  <sheetViews>
    <sheetView showGridLines="0" zoomScaleNormal="100" workbookViewId="0">
      <selection activeCell="A10" sqref="A10"/>
    </sheetView>
  </sheetViews>
  <sheetFormatPr baseColWidth="10" defaultColWidth="11.42578125" defaultRowHeight="15" x14ac:dyDescent="0.25"/>
  <cols>
    <col min="1" max="1" width="9" style="1" bestFit="1" customWidth="1"/>
    <col min="2" max="2" width="35.28515625" style="1" bestFit="1" customWidth="1"/>
    <col min="3" max="3" width="16.85546875" style="1" bestFit="1" customWidth="1"/>
    <col min="4" max="4" width="15.42578125" style="1" bestFit="1" customWidth="1"/>
    <col min="5" max="5" width="6.42578125" style="1" bestFit="1" customWidth="1"/>
    <col min="6" max="6" width="10.28515625" style="1" bestFit="1" customWidth="1"/>
    <col min="7" max="8" width="16.85546875" style="1" bestFit="1" customWidth="1"/>
    <col min="9" max="9" width="6.5703125" style="1" customWidth="1"/>
    <col min="10" max="10" width="6.42578125" style="1" bestFit="1" customWidth="1"/>
    <col min="11" max="11" width="16.85546875" style="1" bestFit="1" customWidth="1"/>
    <col min="12" max="12" width="18.140625" style="1" bestFit="1" customWidth="1"/>
    <col min="13" max="13" width="20.7109375" style="1" bestFit="1" customWidth="1"/>
    <col min="14" max="14" width="2.85546875" style="1" customWidth="1"/>
    <col min="15" max="16384" width="11.42578125" style="1"/>
  </cols>
  <sheetData>
    <row r="1" spans="1:13" x14ac:dyDescent="0.25">
      <c r="A1" s="2" t="s">
        <v>31</v>
      </c>
    </row>
    <row r="2" spans="1:13" x14ac:dyDescent="0.25">
      <c r="A2" s="2"/>
      <c r="B2" s="477" t="s">
        <v>198</v>
      </c>
      <c r="C2" s="477"/>
      <c r="D2" s="477"/>
      <c r="E2" s="477"/>
      <c r="F2" s="477"/>
      <c r="G2" s="477"/>
      <c r="H2" s="477"/>
      <c r="I2" s="477"/>
      <c r="J2" s="477"/>
      <c r="K2" s="477"/>
      <c r="L2" s="477"/>
      <c r="M2" s="477"/>
    </row>
    <row r="3" spans="1:13" x14ac:dyDescent="0.25">
      <c r="B3" s="478" t="s">
        <v>129</v>
      </c>
      <c r="C3" s="478"/>
      <c r="D3" s="478"/>
      <c r="E3" s="478"/>
      <c r="F3" s="478"/>
      <c r="G3" s="478"/>
      <c r="H3" s="478"/>
      <c r="I3" s="478"/>
      <c r="J3" s="478"/>
      <c r="K3" s="478"/>
      <c r="L3" s="478"/>
      <c r="M3" s="478"/>
    </row>
    <row r="4" spans="1:13" x14ac:dyDescent="0.25">
      <c r="B4" s="478" t="s">
        <v>598</v>
      </c>
      <c r="C4" s="478"/>
      <c r="D4" s="478"/>
      <c r="E4" s="478"/>
      <c r="F4" s="478"/>
      <c r="G4" s="478"/>
      <c r="H4" s="478"/>
      <c r="I4" s="478"/>
      <c r="J4" s="478"/>
      <c r="K4" s="478"/>
      <c r="L4" s="478"/>
      <c r="M4" s="478"/>
    </row>
    <row r="5" spans="1:13" x14ac:dyDescent="0.25">
      <c r="B5" s="479" t="s">
        <v>578</v>
      </c>
      <c r="C5" s="479"/>
      <c r="D5" s="479"/>
      <c r="E5" s="479"/>
      <c r="F5" s="479"/>
      <c r="G5" s="479"/>
      <c r="H5" s="479"/>
      <c r="I5" s="479"/>
      <c r="J5" s="479"/>
      <c r="K5" s="479"/>
      <c r="L5" s="479"/>
      <c r="M5" s="479"/>
    </row>
    <row r="6" spans="1:13" ht="15" customHeight="1" x14ac:dyDescent="0.25">
      <c r="B6" s="480" t="s">
        <v>579</v>
      </c>
      <c r="C6" s="482" t="s">
        <v>580</v>
      </c>
      <c r="D6" s="482"/>
      <c r="E6" s="482"/>
      <c r="F6" s="482"/>
      <c r="G6" s="482"/>
      <c r="H6" s="482" t="s">
        <v>581</v>
      </c>
      <c r="I6" s="482"/>
      <c r="J6" s="482"/>
      <c r="K6" s="482"/>
      <c r="L6" s="482"/>
      <c r="M6" s="483" t="s">
        <v>582</v>
      </c>
    </row>
    <row r="7" spans="1:13" ht="45" x14ac:dyDescent="0.25">
      <c r="B7" s="481"/>
      <c r="C7" s="28" t="s">
        <v>583</v>
      </c>
      <c r="D7" s="29" t="s">
        <v>584</v>
      </c>
      <c r="E7" s="29" t="s">
        <v>585</v>
      </c>
      <c r="F7" s="28" t="s">
        <v>586</v>
      </c>
      <c r="G7" s="29" t="s">
        <v>587</v>
      </c>
      <c r="H7" s="27" t="s">
        <v>588</v>
      </c>
      <c r="I7" s="27" t="s">
        <v>584</v>
      </c>
      <c r="J7" s="30" t="s">
        <v>585</v>
      </c>
      <c r="K7" s="28" t="s">
        <v>589</v>
      </c>
      <c r="L7" s="30" t="s">
        <v>590</v>
      </c>
      <c r="M7" s="484"/>
    </row>
    <row r="8" spans="1:13" x14ac:dyDescent="0.25">
      <c r="B8" s="31" t="s">
        <v>591</v>
      </c>
      <c r="C8" s="32"/>
      <c r="D8" s="32"/>
      <c r="E8" s="32"/>
      <c r="F8" s="32"/>
      <c r="G8" s="32"/>
      <c r="H8" s="33"/>
      <c r="I8" s="32"/>
      <c r="J8" s="32"/>
      <c r="K8" s="32"/>
      <c r="L8" s="32"/>
      <c r="M8" s="32"/>
    </row>
    <row r="9" spans="1:13" x14ac:dyDescent="0.25">
      <c r="B9" s="34" t="s">
        <v>599</v>
      </c>
      <c r="C9" s="35">
        <v>325962558</v>
      </c>
      <c r="D9" s="35">
        <v>0</v>
      </c>
      <c r="E9" s="36">
        <v>0</v>
      </c>
      <c r="F9" s="37">
        <v>0</v>
      </c>
      <c r="G9" s="35">
        <v>325962558</v>
      </c>
      <c r="H9" s="35">
        <v>-159739960</v>
      </c>
      <c r="I9" s="36">
        <v>0</v>
      </c>
      <c r="J9" s="37">
        <v>0</v>
      </c>
      <c r="K9" s="37">
        <v>-34618122</v>
      </c>
      <c r="L9" s="37">
        <f>+H9+I9-J9+K9</f>
        <v>-194358082</v>
      </c>
      <c r="M9" s="37">
        <f>+G9+L9</f>
        <v>131604476</v>
      </c>
    </row>
    <row r="10" spans="1:13" x14ac:dyDescent="0.25">
      <c r="B10" s="38">
        <f>+'12'!B15</f>
        <v>45565</v>
      </c>
      <c r="C10" s="39">
        <f>SUM(C9)</f>
        <v>325962558</v>
      </c>
      <c r="D10" s="39">
        <f t="shared" ref="D10:M10" si="0">SUM(D9)</f>
        <v>0</v>
      </c>
      <c r="E10" s="39">
        <f t="shared" si="0"/>
        <v>0</v>
      </c>
      <c r="F10" s="39">
        <f t="shared" si="0"/>
        <v>0</v>
      </c>
      <c r="G10" s="39">
        <f t="shared" si="0"/>
        <v>325962558</v>
      </c>
      <c r="H10" s="39">
        <f t="shared" si="0"/>
        <v>-159739960</v>
      </c>
      <c r="I10" s="39">
        <f t="shared" si="0"/>
        <v>0</v>
      </c>
      <c r="J10" s="39">
        <f t="shared" si="0"/>
        <v>0</v>
      </c>
      <c r="K10" s="39">
        <f t="shared" si="0"/>
        <v>-34618122</v>
      </c>
      <c r="L10" s="39">
        <f t="shared" si="0"/>
        <v>-194358082</v>
      </c>
      <c r="M10" s="39">
        <f t="shared" si="0"/>
        <v>131604476</v>
      </c>
    </row>
    <row r="11" spans="1:13" x14ac:dyDescent="0.25">
      <c r="B11" s="38">
        <f>+'12'!B16</f>
        <v>45291</v>
      </c>
      <c r="C11" s="39">
        <v>283752644</v>
      </c>
      <c r="D11" s="39">
        <v>42209914</v>
      </c>
      <c r="E11" s="39">
        <v>0</v>
      </c>
      <c r="F11" s="39">
        <v>0</v>
      </c>
      <c r="G11" s="39">
        <v>325962558</v>
      </c>
      <c r="H11" s="39">
        <v>-122024443</v>
      </c>
      <c r="I11" s="39">
        <v>0</v>
      </c>
      <c r="J11" s="39">
        <v>0</v>
      </c>
      <c r="K11" s="39">
        <v>-37715517</v>
      </c>
      <c r="L11" s="39">
        <v>-159739960</v>
      </c>
      <c r="M11" s="39">
        <v>166222598</v>
      </c>
    </row>
    <row r="13" spans="1:13" x14ac:dyDescent="0.25">
      <c r="K13" s="40"/>
    </row>
  </sheetData>
  <mergeCells count="8">
    <mergeCell ref="B2:M2"/>
    <mergeCell ref="B3:M3"/>
    <mergeCell ref="B4:M4"/>
    <mergeCell ref="B5:M5"/>
    <mergeCell ref="B6:B7"/>
    <mergeCell ref="C6:G6"/>
    <mergeCell ref="H6:L6"/>
    <mergeCell ref="M6:M7"/>
  </mergeCells>
  <hyperlinks>
    <hyperlink ref="A1" location="ÍNDICE!A1" display="Indice" xr:uid="{17D43C0D-03DD-4BE7-8401-B1E6543D4A9D}"/>
  </hyperlinks>
  <pageMargins left="0.7" right="0.7" top="0.75" bottom="0.75" header="0.3" footer="0.3"/>
  <pageSetup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D4AFB-987E-49B8-A57D-C17B7484B387}">
  <sheetPr>
    <pageSetUpPr fitToPage="1"/>
  </sheetPr>
  <dimension ref="A1:E51"/>
  <sheetViews>
    <sheetView showGridLines="0" zoomScaleNormal="100" workbookViewId="0">
      <selection activeCell="C10" sqref="C10"/>
    </sheetView>
  </sheetViews>
  <sheetFormatPr baseColWidth="10" defaultColWidth="11.42578125" defaultRowHeight="15" x14ac:dyDescent="0.25"/>
  <cols>
    <col min="1" max="1" width="9" style="1" bestFit="1" customWidth="1"/>
    <col min="2" max="2" width="55.140625" style="1" bestFit="1" customWidth="1"/>
    <col min="3" max="3" width="23.5703125" style="1" bestFit="1" customWidth="1"/>
    <col min="4" max="4" width="20.7109375" style="1" customWidth="1"/>
    <col min="5" max="5" width="11" style="1" customWidth="1"/>
    <col min="6" max="6" width="2.85546875" style="1" customWidth="1"/>
    <col min="7" max="9" width="11.42578125" style="1"/>
    <col min="10" max="10" width="14.140625" style="1" bestFit="1" customWidth="1"/>
    <col min="11" max="16384" width="11.42578125" style="1"/>
  </cols>
  <sheetData>
    <row r="1" spans="1:5" x14ac:dyDescent="0.25">
      <c r="A1" s="2" t="s">
        <v>31</v>
      </c>
    </row>
    <row r="2" spans="1:5" x14ac:dyDescent="0.25">
      <c r="A2" s="2"/>
      <c r="B2" s="477" t="s">
        <v>600</v>
      </c>
      <c r="C2" s="477"/>
      <c r="D2" s="477"/>
      <c r="E2" s="477"/>
    </row>
    <row r="3" spans="1:5" x14ac:dyDescent="0.25">
      <c r="B3" s="432" t="s">
        <v>129</v>
      </c>
      <c r="C3" s="432"/>
      <c r="D3" s="432"/>
      <c r="E3" s="432"/>
    </row>
    <row r="4" spans="1:5" x14ac:dyDescent="0.25">
      <c r="B4" s="485" t="s">
        <v>601</v>
      </c>
      <c r="C4" s="485"/>
      <c r="D4" s="485"/>
      <c r="E4" s="485"/>
    </row>
    <row r="5" spans="1:5" ht="15.75" thickBot="1" x14ac:dyDescent="0.3"/>
    <row r="6" spans="1:5" ht="15.75" thickBot="1" x14ac:dyDescent="0.3">
      <c r="B6" s="486" t="s">
        <v>602</v>
      </c>
      <c r="C6" s="487"/>
      <c r="D6" s="487"/>
      <c r="E6" s="488"/>
    </row>
    <row r="7" spans="1:5" x14ac:dyDescent="0.25">
      <c r="B7" s="489" t="s">
        <v>603</v>
      </c>
      <c r="C7" s="489" t="s">
        <v>79</v>
      </c>
      <c r="D7" s="489" t="s">
        <v>604</v>
      </c>
      <c r="E7" s="489" t="s">
        <v>605</v>
      </c>
    </row>
    <row r="8" spans="1:5" ht="34.5" customHeight="1" thickBot="1" x14ac:dyDescent="0.3">
      <c r="B8" s="490"/>
      <c r="C8" s="490"/>
      <c r="D8" s="490"/>
      <c r="E8" s="490"/>
    </row>
    <row r="9" spans="1:5" x14ac:dyDescent="0.25">
      <c r="B9" s="4" t="s">
        <v>60</v>
      </c>
      <c r="C9" s="5">
        <v>5097000000</v>
      </c>
      <c r="D9" s="6">
        <v>0.12742500000000004</v>
      </c>
      <c r="E9" s="7">
        <v>0.21632665002340454</v>
      </c>
    </row>
    <row r="10" spans="1:5" x14ac:dyDescent="0.25">
      <c r="B10" s="8" t="s">
        <v>58</v>
      </c>
      <c r="C10" s="12">
        <v>5047000000</v>
      </c>
      <c r="D10" s="13">
        <v>0.12617500000000004</v>
      </c>
      <c r="E10" s="14">
        <v>0.21632665002340457</v>
      </c>
    </row>
    <row r="11" spans="1:5" x14ac:dyDescent="0.25">
      <c r="B11" s="8" t="s">
        <v>56</v>
      </c>
      <c r="C11" s="12">
        <v>5046000000</v>
      </c>
      <c r="D11" s="13">
        <v>0.12615000000000001</v>
      </c>
      <c r="E11" s="14">
        <v>0.21631689811202992</v>
      </c>
    </row>
    <row r="12" spans="1:5" x14ac:dyDescent="0.25">
      <c r="B12" s="8" t="s">
        <v>606</v>
      </c>
      <c r="C12" s="12">
        <v>5024000000</v>
      </c>
      <c r="D12" s="13">
        <v>0.12560000000000002</v>
      </c>
      <c r="E12" s="14">
        <v>0.21556600093618344</v>
      </c>
    </row>
    <row r="13" spans="1:5" x14ac:dyDescent="0.25">
      <c r="B13" s="8" t="s">
        <v>607</v>
      </c>
      <c r="C13" s="12">
        <v>999000000</v>
      </c>
      <c r="D13" s="13">
        <v>2.4974999999999994E-2</v>
      </c>
      <c r="E13" s="14">
        <v>5.3537993446715563E-3</v>
      </c>
    </row>
    <row r="14" spans="1:5" x14ac:dyDescent="0.25">
      <c r="B14" s="8" t="s">
        <v>608</v>
      </c>
      <c r="C14" s="12">
        <v>548000000</v>
      </c>
      <c r="D14" s="13">
        <v>1.37E-2</v>
      </c>
      <c r="E14" s="14">
        <v>3.1498673740053048E-3</v>
      </c>
    </row>
    <row r="15" spans="1:5" x14ac:dyDescent="0.25">
      <c r="B15" s="8" t="s">
        <v>609</v>
      </c>
      <c r="C15" s="12">
        <v>689000000</v>
      </c>
      <c r="D15" s="13">
        <v>1.7225000000000001E-2</v>
      </c>
      <c r="E15" s="14">
        <v>4.7686846621937898E-3</v>
      </c>
    </row>
    <row r="16" spans="1:5" x14ac:dyDescent="0.25">
      <c r="B16" s="8" t="s">
        <v>610</v>
      </c>
      <c r="C16" s="12">
        <v>1431000000</v>
      </c>
      <c r="D16" s="13">
        <v>3.5775000000000008E-2</v>
      </c>
      <c r="E16" s="14">
        <v>9.9079419566234974E-3</v>
      </c>
    </row>
    <row r="17" spans="2:5" x14ac:dyDescent="0.25">
      <c r="B17" s="8" t="s">
        <v>611</v>
      </c>
      <c r="C17" s="12">
        <v>959000000</v>
      </c>
      <c r="D17" s="13">
        <v>2.3975E-2</v>
      </c>
      <c r="E17" s="14">
        <v>4.9637228896863778E-3</v>
      </c>
    </row>
    <row r="18" spans="2:5" x14ac:dyDescent="0.25">
      <c r="B18" s="8" t="s">
        <v>612</v>
      </c>
      <c r="C18" s="12">
        <v>1424000000</v>
      </c>
      <c r="D18" s="13">
        <v>3.56E-2</v>
      </c>
      <c r="E18" s="14">
        <v>1.0473552816352006E-2</v>
      </c>
    </row>
    <row r="19" spans="2:5" x14ac:dyDescent="0.25">
      <c r="B19" s="8" t="s">
        <v>613</v>
      </c>
      <c r="C19" s="12">
        <v>715000000</v>
      </c>
      <c r="D19" s="13">
        <v>1.7874999999999999E-2</v>
      </c>
      <c r="E19" s="14">
        <v>4.5346387892026838E-3</v>
      </c>
    </row>
    <row r="20" spans="2:5" x14ac:dyDescent="0.25">
      <c r="B20" s="8" t="s">
        <v>614</v>
      </c>
      <c r="C20" s="12">
        <v>321000000</v>
      </c>
      <c r="D20" s="13">
        <v>8.0250000000000009E-3</v>
      </c>
      <c r="E20" s="14">
        <v>2.7402870962708694E-3</v>
      </c>
    </row>
    <row r="21" spans="2:5" x14ac:dyDescent="0.25">
      <c r="B21" s="8" t="s">
        <v>615</v>
      </c>
      <c r="C21" s="12">
        <v>1427000000</v>
      </c>
      <c r="D21" s="13">
        <v>3.5674999999999998E-2</v>
      </c>
      <c r="E21" s="14">
        <v>1.1868076142924015E-2</v>
      </c>
    </row>
    <row r="22" spans="2:5" x14ac:dyDescent="0.25">
      <c r="B22" s="8" t="s">
        <v>616</v>
      </c>
      <c r="C22" s="12">
        <v>2443000000</v>
      </c>
      <c r="D22" s="13">
        <v>6.1074999999999997E-2</v>
      </c>
      <c r="E22" s="14">
        <v>2.0654548291465128E-2</v>
      </c>
    </row>
    <row r="23" spans="2:5" x14ac:dyDescent="0.25">
      <c r="B23" s="8" t="s">
        <v>617</v>
      </c>
      <c r="C23" s="12">
        <v>1915000000</v>
      </c>
      <c r="D23" s="13">
        <v>4.7875000000000008E-2</v>
      </c>
      <c r="E23" s="14">
        <v>7.2359182399750347E-3</v>
      </c>
    </row>
    <row r="24" spans="2:5" x14ac:dyDescent="0.25">
      <c r="B24" s="8" t="s">
        <v>618</v>
      </c>
      <c r="C24" s="12">
        <v>175000000</v>
      </c>
      <c r="D24" s="13">
        <v>4.3749999999999995E-3</v>
      </c>
      <c r="E24" s="14">
        <v>1.0239506943360897E-3</v>
      </c>
    </row>
    <row r="25" spans="2:5" x14ac:dyDescent="0.25">
      <c r="B25" s="8" t="s">
        <v>619</v>
      </c>
      <c r="C25" s="12">
        <v>44000000</v>
      </c>
      <c r="D25" s="13">
        <v>1.0999999999999998E-3</v>
      </c>
      <c r="E25" s="14">
        <v>3.3156498673740051E-4</v>
      </c>
    </row>
    <row r="26" spans="2:5" x14ac:dyDescent="0.25">
      <c r="B26" s="8" t="s">
        <v>620</v>
      </c>
      <c r="C26" s="12">
        <v>39000000</v>
      </c>
      <c r="D26" s="13">
        <v>9.7500000000000017E-4</v>
      </c>
      <c r="E26" s="14">
        <v>3.3156498673740051E-4</v>
      </c>
    </row>
    <row r="27" spans="2:5" x14ac:dyDescent="0.25">
      <c r="B27" s="8" t="s">
        <v>621</v>
      </c>
      <c r="C27" s="12">
        <v>44000000</v>
      </c>
      <c r="D27" s="13">
        <v>1.0999999999999998E-3</v>
      </c>
      <c r="E27" s="14">
        <v>2.8280542986425336E-4</v>
      </c>
    </row>
    <row r="28" spans="2:5" x14ac:dyDescent="0.25">
      <c r="B28" s="8" t="s">
        <v>622</v>
      </c>
      <c r="C28" s="12">
        <v>331000000</v>
      </c>
      <c r="D28" s="13">
        <v>8.2749999999999994E-3</v>
      </c>
      <c r="E28" s="14">
        <v>1.2189889218286786E-3</v>
      </c>
    </row>
    <row r="29" spans="2:5" x14ac:dyDescent="0.25">
      <c r="B29" s="8" t="s">
        <v>623</v>
      </c>
      <c r="C29" s="12">
        <v>264000000</v>
      </c>
      <c r="D29" s="13">
        <v>6.6000000000000008E-3</v>
      </c>
      <c r="E29" s="14">
        <v>1.9016227180527381E-3</v>
      </c>
    </row>
    <row r="30" spans="2:5" x14ac:dyDescent="0.25">
      <c r="B30" s="8" t="s">
        <v>624</v>
      </c>
      <c r="C30" s="12">
        <v>94000000</v>
      </c>
      <c r="D30" s="13">
        <v>2.3500000000000001E-3</v>
      </c>
      <c r="E30" s="14">
        <v>5.9486659385239499E-4</v>
      </c>
    </row>
    <row r="31" spans="2:5" x14ac:dyDescent="0.25">
      <c r="B31" s="8" t="s">
        <v>625</v>
      </c>
      <c r="C31" s="12">
        <v>1009000000</v>
      </c>
      <c r="D31" s="13">
        <v>2.5225000000000001E-2</v>
      </c>
      <c r="E31" s="14">
        <v>9.839678577001092E-3</v>
      </c>
    </row>
    <row r="32" spans="2:5" x14ac:dyDescent="0.25">
      <c r="B32" s="8" t="s">
        <v>626</v>
      </c>
      <c r="C32" s="12">
        <v>1511000000</v>
      </c>
      <c r="D32" s="13">
        <v>3.7774999999999996E-2</v>
      </c>
      <c r="E32" s="14">
        <v>1.4735138087065062E-2</v>
      </c>
    </row>
    <row r="33" spans="2:5" x14ac:dyDescent="0.25">
      <c r="B33" s="8" t="s">
        <v>627</v>
      </c>
      <c r="C33" s="12">
        <v>569000000</v>
      </c>
      <c r="D33" s="13">
        <v>1.4224999999999998E-2</v>
      </c>
      <c r="E33" s="14">
        <v>4.4273677640817594E-3</v>
      </c>
    </row>
    <row r="34" spans="2:5" x14ac:dyDescent="0.25">
      <c r="B34" s="15" t="s">
        <v>628</v>
      </c>
      <c r="C34" s="17">
        <v>25000000</v>
      </c>
      <c r="D34" s="18">
        <v>6.2500000000000001E-4</v>
      </c>
      <c r="E34" s="19">
        <v>0</v>
      </c>
    </row>
    <row r="35" spans="2:5" x14ac:dyDescent="0.25">
      <c r="B35" s="15" t="s">
        <v>629</v>
      </c>
      <c r="C35" s="17">
        <v>100000000</v>
      </c>
      <c r="D35" s="18">
        <v>2.5000000000000001E-3</v>
      </c>
      <c r="E35" s="19">
        <v>0</v>
      </c>
    </row>
    <row r="36" spans="2:5" x14ac:dyDescent="0.25">
      <c r="B36" s="15" t="s">
        <v>630</v>
      </c>
      <c r="C36" s="17">
        <v>100000000</v>
      </c>
      <c r="D36" s="18">
        <v>2.5000000000000001E-3</v>
      </c>
      <c r="E36" s="19">
        <v>0</v>
      </c>
    </row>
    <row r="37" spans="2:5" x14ac:dyDescent="0.25">
      <c r="B37" s="15" t="s">
        <v>631</v>
      </c>
      <c r="C37" s="17">
        <v>200000000</v>
      </c>
      <c r="D37" s="18">
        <v>5.0000000000000001E-3</v>
      </c>
      <c r="E37" s="20">
        <v>0</v>
      </c>
    </row>
    <row r="38" spans="2:5" x14ac:dyDescent="0.25">
      <c r="B38" s="15" t="s">
        <v>632</v>
      </c>
      <c r="C38" s="17">
        <v>25000000</v>
      </c>
      <c r="D38" s="18">
        <v>6.2500000000000001E-4</v>
      </c>
      <c r="E38" s="19">
        <v>0</v>
      </c>
    </row>
    <row r="39" spans="2:5" x14ac:dyDescent="0.25">
      <c r="B39" s="15" t="s">
        <v>633</v>
      </c>
      <c r="C39" s="17">
        <v>75000000</v>
      </c>
      <c r="D39" s="18">
        <v>1.8749999999999999E-3</v>
      </c>
      <c r="E39" s="19">
        <v>0</v>
      </c>
    </row>
    <row r="40" spans="2:5" x14ac:dyDescent="0.25">
      <c r="B40" s="15" t="s">
        <v>634</v>
      </c>
      <c r="C40" s="17">
        <v>150000000</v>
      </c>
      <c r="D40" s="18">
        <v>3.7499999999999999E-3</v>
      </c>
      <c r="E40" s="19">
        <v>0</v>
      </c>
    </row>
    <row r="41" spans="2:5" x14ac:dyDescent="0.25">
      <c r="B41" s="15" t="s">
        <v>635</v>
      </c>
      <c r="C41" s="17">
        <v>35000000</v>
      </c>
      <c r="D41" s="18">
        <v>8.7500000000000002E-4</v>
      </c>
      <c r="E41" s="20">
        <v>0</v>
      </c>
    </row>
    <row r="42" spans="2:5" x14ac:dyDescent="0.25">
      <c r="B42" s="15" t="s">
        <v>636</v>
      </c>
      <c r="C42" s="17">
        <v>400000000</v>
      </c>
      <c r="D42" s="18">
        <v>0.01</v>
      </c>
      <c r="E42" s="19">
        <v>0</v>
      </c>
    </row>
    <row r="43" spans="2:5" x14ac:dyDescent="0.25">
      <c r="B43" s="15" t="s">
        <v>637</v>
      </c>
      <c r="C43" s="17">
        <v>50000000</v>
      </c>
      <c r="D43" s="18">
        <v>1.25E-3</v>
      </c>
      <c r="E43" s="19">
        <v>0</v>
      </c>
    </row>
    <row r="44" spans="2:5" x14ac:dyDescent="0.25">
      <c r="B44" s="15" t="s">
        <v>638</v>
      </c>
      <c r="C44" s="17">
        <v>12000000</v>
      </c>
      <c r="D44" s="18">
        <v>2.9999999999999997E-4</v>
      </c>
      <c r="E44" s="19">
        <v>0</v>
      </c>
    </row>
    <row r="45" spans="2:5" x14ac:dyDescent="0.25">
      <c r="B45" s="15" t="s">
        <v>639</v>
      </c>
      <c r="C45" s="17">
        <v>100000000</v>
      </c>
      <c r="D45" s="18">
        <v>2.5000000000000001E-3</v>
      </c>
      <c r="E45" s="19">
        <v>0</v>
      </c>
    </row>
    <row r="46" spans="2:5" x14ac:dyDescent="0.25">
      <c r="B46" s="15" t="s">
        <v>640</v>
      </c>
      <c r="C46" s="17">
        <v>12000000</v>
      </c>
      <c r="D46" s="18">
        <v>2.9999999999999997E-4</v>
      </c>
      <c r="E46" s="19">
        <v>0</v>
      </c>
    </row>
    <row r="47" spans="2:5" x14ac:dyDescent="0.25">
      <c r="B47" s="15" t="s">
        <v>641</v>
      </c>
      <c r="C47" s="17">
        <v>1514000000</v>
      </c>
      <c r="D47" s="18">
        <v>3.7850000000000002E-2</v>
      </c>
      <c r="E47" s="19">
        <v>1.4764393821188951E-2</v>
      </c>
    </row>
    <row r="48" spans="2:5" x14ac:dyDescent="0.25">
      <c r="B48" s="15" t="s">
        <v>642</v>
      </c>
      <c r="C48" s="17">
        <v>9000000</v>
      </c>
      <c r="D48" s="18">
        <v>2.2499999999999999E-4</v>
      </c>
      <c r="E48" s="19">
        <v>8.7767202371664851E-5</v>
      </c>
    </row>
    <row r="49" spans="2:5" x14ac:dyDescent="0.25">
      <c r="B49" s="15" t="s">
        <v>643</v>
      </c>
      <c r="C49" s="17">
        <v>28000000</v>
      </c>
      <c r="D49" s="18">
        <v>6.9999999999999999E-4</v>
      </c>
      <c r="E49" s="19">
        <v>2.7305351848962395E-4</v>
      </c>
    </row>
    <row r="50" spans="2:5" ht="15.75" thickBot="1" x14ac:dyDescent="0.3">
      <c r="B50" s="21"/>
      <c r="C50" s="22"/>
      <c r="D50" s="23"/>
      <c r="E50" s="24"/>
    </row>
    <row r="51" spans="2:5" ht="15.75" thickBot="1" x14ac:dyDescent="0.3">
      <c r="B51" s="354" t="s">
        <v>97</v>
      </c>
      <c r="C51" s="25">
        <f>SUM(C9:C50)</f>
        <v>40000000000</v>
      </c>
      <c r="D51" s="26">
        <f>SUM(D9:D50)</f>
        <v>0.99999999999999989</v>
      </c>
      <c r="E51" s="26">
        <f>SUM(E9:E50)</f>
        <v>1</v>
      </c>
    </row>
  </sheetData>
  <mergeCells count="8">
    <mergeCell ref="B4:E4"/>
    <mergeCell ref="B2:E2"/>
    <mergeCell ref="B3:E3"/>
    <mergeCell ref="B6:E6"/>
    <mergeCell ref="B7:B8"/>
    <mergeCell ref="C7:C8"/>
    <mergeCell ref="D7:D8"/>
    <mergeCell ref="E7:E8"/>
  </mergeCells>
  <hyperlinks>
    <hyperlink ref="A1" location="ÍNDICE!A1" display="Indice" xr:uid="{0AE18FD8-87CE-4959-9BBD-193BDB70F061}"/>
  </hyperlinks>
  <pageMargins left="0.7" right="0.7" top="0.75" bottom="0.75" header="0.3" footer="0.3"/>
  <pageSetup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DF47C-31F6-4513-8D18-5A98719D1B0F}">
  <sheetPr>
    <pageSetUpPr fitToPage="1"/>
  </sheetPr>
  <dimension ref="B2:K54"/>
  <sheetViews>
    <sheetView showGridLines="0" topLeftCell="A28" workbookViewId="0">
      <selection activeCell="A2" sqref="A2"/>
    </sheetView>
  </sheetViews>
  <sheetFormatPr baseColWidth="10" defaultColWidth="11.42578125" defaultRowHeight="15" x14ac:dyDescent="0.25"/>
  <cols>
    <col min="2" max="2" width="24.5703125" bestFit="1" customWidth="1"/>
    <col min="3" max="3" width="17.28515625" bestFit="1" customWidth="1"/>
    <col min="4" max="4" width="28.85546875" customWidth="1"/>
    <col min="5" max="6" width="20.28515625" customWidth="1"/>
    <col min="7" max="7" width="12.28515625" bestFit="1" customWidth="1"/>
    <col min="8" max="8" width="20.140625" bestFit="1" customWidth="1"/>
    <col min="9" max="9" width="14.5703125" bestFit="1" customWidth="1"/>
    <col min="10" max="10" width="15.28515625" bestFit="1" customWidth="1"/>
  </cols>
  <sheetData>
    <row r="2" spans="2:10" x14ac:dyDescent="0.25">
      <c r="B2" s="371" t="s">
        <v>148</v>
      </c>
      <c r="C2" s="373"/>
      <c r="D2" s="373"/>
      <c r="E2" s="373"/>
      <c r="F2" s="373"/>
    </row>
    <row r="3" spans="2:10" x14ac:dyDescent="0.25">
      <c r="B3" s="371" t="s">
        <v>129</v>
      </c>
      <c r="C3" s="373"/>
      <c r="D3" s="373"/>
      <c r="E3" s="373"/>
      <c r="F3" s="373"/>
    </row>
    <row r="4" spans="2:10" x14ac:dyDescent="0.25">
      <c r="B4" s="372" t="s">
        <v>644</v>
      </c>
      <c r="C4" s="373"/>
      <c r="D4" s="373"/>
      <c r="E4" s="373"/>
      <c r="F4" s="373"/>
    </row>
    <row r="5" spans="2:10" x14ac:dyDescent="0.25">
      <c r="B5" s="240" t="s">
        <v>132</v>
      </c>
      <c r="C5" s="240"/>
      <c r="D5" s="240"/>
      <c r="E5" s="1"/>
      <c r="F5" s="1"/>
    </row>
    <row r="6" spans="2:10" x14ac:dyDescent="0.25">
      <c r="B6" s="1" t="s">
        <v>645</v>
      </c>
      <c r="C6" s="1"/>
      <c r="D6" s="1"/>
      <c r="E6" s="1"/>
      <c r="F6" s="1"/>
    </row>
    <row r="7" spans="2:10" x14ac:dyDescent="0.25">
      <c r="B7" s="236" t="s">
        <v>646</v>
      </c>
      <c r="C7" s="236" t="s">
        <v>647</v>
      </c>
      <c r="D7" s="236" t="s">
        <v>648</v>
      </c>
      <c r="E7" s="203">
        <f>+'02'!D7</f>
        <v>45565</v>
      </c>
      <c r="F7" s="203">
        <f>+'02'!E7</f>
        <v>45291</v>
      </c>
    </row>
    <row r="8" spans="2:10" x14ac:dyDescent="0.25">
      <c r="B8" s="57" t="s">
        <v>649</v>
      </c>
      <c r="C8" s="57" t="s">
        <v>650</v>
      </c>
      <c r="D8" s="57" t="s">
        <v>651</v>
      </c>
      <c r="E8" s="376">
        <v>1280972431</v>
      </c>
      <c r="F8" s="52">
        <v>1286219897</v>
      </c>
    </row>
    <row r="9" spans="2:10" x14ac:dyDescent="0.25">
      <c r="B9" s="57" t="s">
        <v>649</v>
      </c>
      <c r="C9" s="57" t="s">
        <v>650</v>
      </c>
      <c r="D9" s="57" t="s">
        <v>656</v>
      </c>
      <c r="E9" s="128">
        <v>61798801</v>
      </c>
      <c r="F9" s="52">
        <v>0</v>
      </c>
    </row>
    <row r="10" spans="2:10" x14ac:dyDescent="0.25">
      <c r="B10" s="57" t="s">
        <v>652</v>
      </c>
      <c r="C10" s="57" t="s">
        <v>128</v>
      </c>
      <c r="D10" s="57" t="s">
        <v>653</v>
      </c>
      <c r="E10" s="128">
        <v>20416664</v>
      </c>
      <c r="F10" s="52">
        <v>17691289</v>
      </c>
    </row>
    <row r="11" spans="2:10" x14ac:dyDescent="0.25">
      <c r="B11" s="57" t="s">
        <v>654</v>
      </c>
      <c r="C11" s="57" t="s">
        <v>655</v>
      </c>
      <c r="D11" s="57" t="s">
        <v>653</v>
      </c>
      <c r="E11" s="128">
        <v>6802084</v>
      </c>
      <c r="F11" s="52">
        <v>93466</v>
      </c>
    </row>
    <row r="12" spans="2:10" x14ac:dyDescent="0.25">
      <c r="B12" s="57" t="s">
        <v>619</v>
      </c>
      <c r="C12" s="57" t="s">
        <v>657</v>
      </c>
      <c r="D12" s="57" t="s">
        <v>653</v>
      </c>
      <c r="E12" s="128">
        <v>0</v>
      </c>
      <c r="F12" s="52">
        <v>2810000</v>
      </c>
    </row>
    <row r="13" spans="2:10" x14ac:dyDescent="0.25">
      <c r="B13" s="57" t="s">
        <v>614</v>
      </c>
      <c r="C13" s="57" t="s">
        <v>657</v>
      </c>
      <c r="D13" s="57" t="s">
        <v>653</v>
      </c>
      <c r="E13" s="128">
        <v>0</v>
      </c>
      <c r="F13" s="52">
        <v>10435658</v>
      </c>
    </row>
    <row r="14" spans="2:10" x14ac:dyDescent="0.25">
      <c r="B14" s="57" t="s">
        <v>658</v>
      </c>
      <c r="C14" s="57" t="s">
        <v>659</v>
      </c>
      <c r="D14" s="57" t="s">
        <v>653</v>
      </c>
      <c r="E14" s="128">
        <v>0</v>
      </c>
      <c r="F14" s="52">
        <v>240000</v>
      </c>
    </row>
    <row r="15" spans="2:10" x14ac:dyDescent="0.25">
      <c r="B15" s="57" t="s">
        <v>660</v>
      </c>
      <c r="C15" s="57" t="s">
        <v>659</v>
      </c>
      <c r="D15" s="57" t="s">
        <v>653</v>
      </c>
      <c r="E15" s="128">
        <v>0</v>
      </c>
      <c r="F15" s="52">
        <v>196000</v>
      </c>
    </row>
    <row r="16" spans="2:10" x14ac:dyDescent="0.25">
      <c r="B16" s="48" t="s">
        <v>423</v>
      </c>
      <c r="C16" s="48"/>
      <c r="D16" s="48"/>
      <c r="E16" s="109">
        <f>SUM(E8:E15)</f>
        <v>1369989980</v>
      </c>
      <c r="F16" s="109">
        <f>SUM(F8:F15)</f>
        <v>1317686310</v>
      </c>
      <c r="J16" s="375"/>
    </row>
    <row r="17" spans="2:11" x14ac:dyDescent="0.25">
      <c r="B17" s="1"/>
      <c r="C17" s="1"/>
      <c r="D17" s="1"/>
      <c r="E17" s="1"/>
      <c r="F17" s="1"/>
    </row>
    <row r="18" spans="2:11" x14ac:dyDescent="0.25">
      <c r="B18" s="240" t="s">
        <v>134</v>
      </c>
      <c r="C18" s="240"/>
      <c r="D18" s="240"/>
      <c r="E18" s="43"/>
      <c r="F18" s="1"/>
    </row>
    <row r="19" spans="2:11" x14ac:dyDescent="0.25">
      <c r="B19" s="1" t="s">
        <v>661</v>
      </c>
      <c r="C19" s="1"/>
      <c r="D19" s="1"/>
      <c r="E19" s="1"/>
      <c r="F19" s="1"/>
    </row>
    <row r="20" spans="2:11" x14ac:dyDescent="0.25">
      <c r="B20" s="359" t="s">
        <v>646</v>
      </c>
      <c r="C20" s="236" t="s">
        <v>647</v>
      </c>
      <c r="D20" s="236" t="s">
        <v>648</v>
      </c>
      <c r="E20" s="111">
        <f>+E7</f>
        <v>45565</v>
      </c>
      <c r="F20" s="111">
        <f>+F7</f>
        <v>45291</v>
      </c>
    </row>
    <row r="21" spans="2:11" x14ac:dyDescent="0.25">
      <c r="B21" s="57" t="s">
        <v>649</v>
      </c>
      <c r="C21" s="57" t="s">
        <v>650</v>
      </c>
      <c r="D21" s="57" t="s">
        <v>656</v>
      </c>
      <c r="E21" s="360">
        <v>27123531</v>
      </c>
      <c r="F21" s="353">
        <v>59012181</v>
      </c>
    </row>
    <row r="22" spans="2:11" x14ac:dyDescent="0.25">
      <c r="B22" s="57" t="s">
        <v>662</v>
      </c>
      <c r="C22" s="57" t="s">
        <v>61</v>
      </c>
      <c r="D22" s="57" t="s">
        <v>663</v>
      </c>
      <c r="E22" s="360">
        <v>0</v>
      </c>
      <c r="F22" s="353">
        <v>2178000</v>
      </c>
    </row>
    <row r="23" spans="2:11" x14ac:dyDescent="0.25">
      <c r="B23" s="57" t="s">
        <v>664</v>
      </c>
      <c r="C23" s="57" t="s">
        <v>85</v>
      </c>
      <c r="D23" s="57" t="s">
        <v>663</v>
      </c>
      <c r="E23" s="360">
        <v>0</v>
      </c>
      <c r="F23" s="353">
        <v>1010067</v>
      </c>
    </row>
    <row r="24" spans="2:11" x14ac:dyDescent="0.25">
      <c r="B24" s="57" t="s">
        <v>665</v>
      </c>
      <c r="C24" s="57" t="s">
        <v>659</v>
      </c>
      <c r="D24" s="57" t="s">
        <v>663</v>
      </c>
      <c r="E24" s="360">
        <v>0</v>
      </c>
      <c r="F24" s="353">
        <v>16500000</v>
      </c>
    </row>
    <row r="25" spans="2:11" x14ac:dyDescent="0.25">
      <c r="B25" s="57" t="s">
        <v>658</v>
      </c>
      <c r="C25" s="57" t="s">
        <v>659</v>
      </c>
      <c r="D25" s="57" t="s">
        <v>663</v>
      </c>
      <c r="E25" s="360">
        <v>0</v>
      </c>
      <c r="F25" s="353">
        <v>8250000</v>
      </c>
    </row>
    <row r="26" spans="2:11" x14ac:dyDescent="0.25">
      <c r="B26" s="57" t="s">
        <v>660</v>
      </c>
      <c r="C26" s="57" t="s">
        <v>659</v>
      </c>
      <c r="D26" s="57" t="s">
        <v>663</v>
      </c>
      <c r="E26" s="360">
        <v>0</v>
      </c>
      <c r="F26" s="353">
        <v>16500000</v>
      </c>
    </row>
    <row r="27" spans="2:11" x14ac:dyDescent="0.25">
      <c r="B27" s="95" t="s">
        <v>423</v>
      </c>
      <c r="C27" s="95"/>
      <c r="D27" s="95"/>
      <c r="E27" s="109">
        <f>SUM(E21:E26)</f>
        <v>27123531</v>
      </c>
      <c r="F27" s="109">
        <f>SUM(F21:F26)</f>
        <v>103450248</v>
      </c>
      <c r="J27" s="375"/>
      <c r="K27" s="375"/>
    </row>
    <row r="28" spans="2:11" x14ac:dyDescent="0.25">
      <c r="B28" s="1"/>
      <c r="C28" s="1"/>
      <c r="D28" s="1"/>
      <c r="E28" s="1"/>
      <c r="F28" s="1"/>
    </row>
    <row r="29" spans="2:11" x14ac:dyDescent="0.25">
      <c r="B29" s="44" t="s">
        <v>666</v>
      </c>
      <c r="C29" s="44"/>
      <c r="D29" s="44"/>
      <c r="E29" s="1"/>
      <c r="F29" s="1"/>
    </row>
    <row r="30" spans="2:11" x14ac:dyDescent="0.25">
      <c r="B30" s="362" t="s">
        <v>666</v>
      </c>
      <c r="C30" s="236" t="s">
        <v>647</v>
      </c>
      <c r="D30" s="236" t="s">
        <v>648</v>
      </c>
      <c r="E30" s="125">
        <f>+'03'!D7</f>
        <v>45565</v>
      </c>
      <c r="F30" s="125">
        <f>+'03'!E7</f>
        <v>45199</v>
      </c>
    </row>
    <row r="31" spans="2:11" x14ac:dyDescent="0.25">
      <c r="B31" s="57" t="s">
        <v>649</v>
      </c>
      <c r="C31" s="57" t="s">
        <v>650</v>
      </c>
      <c r="D31" s="57" t="s">
        <v>651</v>
      </c>
      <c r="E31" s="361">
        <v>10568476608</v>
      </c>
      <c r="F31" s="374">
        <v>9123326518</v>
      </c>
    </row>
    <row r="32" spans="2:11" x14ac:dyDescent="0.25">
      <c r="B32" s="57" t="s">
        <v>649</v>
      </c>
      <c r="C32" s="57" t="s">
        <v>650</v>
      </c>
      <c r="D32" s="57" t="s">
        <v>667</v>
      </c>
      <c r="E32" s="361">
        <v>5750471304</v>
      </c>
      <c r="F32" s="374">
        <v>4390628723</v>
      </c>
    </row>
    <row r="33" spans="2:6" x14ac:dyDescent="0.25">
      <c r="B33" s="57" t="s">
        <v>649</v>
      </c>
      <c r="C33" s="57" t="s">
        <v>650</v>
      </c>
      <c r="D33" s="57" t="s">
        <v>663</v>
      </c>
      <c r="E33" s="353">
        <v>968500718</v>
      </c>
      <c r="F33" s="374">
        <v>881840000</v>
      </c>
    </row>
    <row r="34" spans="2:6" x14ac:dyDescent="0.25">
      <c r="B34" s="57" t="s">
        <v>649</v>
      </c>
      <c r="C34" s="57" t="s">
        <v>650</v>
      </c>
      <c r="D34" s="57" t="s">
        <v>656</v>
      </c>
      <c r="E34" s="361">
        <v>440787980</v>
      </c>
      <c r="F34" s="374">
        <v>521158416</v>
      </c>
    </row>
    <row r="35" spans="2:6" x14ac:dyDescent="0.25">
      <c r="B35" s="57" t="s">
        <v>652</v>
      </c>
      <c r="C35" s="57" t="s">
        <v>128</v>
      </c>
      <c r="D35" s="57" t="s">
        <v>663</v>
      </c>
      <c r="E35" s="361">
        <v>3570969</v>
      </c>
      <c r="F35" s="374">
        <v>2052729</v>
      </c>
    </row>
    <row r="36" spans="2:6" x14ac:dyDescent="0.25">
      <c r="B36" s="57" t="s">
        <v>614</v>
      </c>
      <c r="C36" s="57" t="s">
        <v>655</v>
      </c>
      <c r="D36" s="57" t="s">
        <v>668</v>
      </c>
      <c r="E36" s="361">
        <v>423481</v>
      </c>
      <c r="F36" s="374">
        <v>0</v>
      </c>
    </row>
    <row r="37" spans="2:6" x14ac:dyDescent="0.25">
      <c r="B37" s="57" t="s">
        <v>58</v>
      </c>
      <c r="C37" s="57" t="s">
        <v>655</v>
      </c>
      <c r="D37" s="57" t="s">
        <v>668</v>
      </c>
      <c r="E37" s="361">
        <v>253205</v>
      </c>
      <c r="F37" s="374">
        <v>291368</v>
      </c>
    </row>
    <row r="38" spans="2:6" x14ac:dyDescent="0.25">
      <c r="B38" s="57" t="s">
        <v>56</v>
      </c>
      <c r="C38" s="57" t="s">
        <v>659</v>
      </c>
      <c r="D38" s="57" t="s">
        <v>668</v>
      </c>
      <c r="E38" s="361">
        <v>237457</v>
      </c>
      <c r="F38" s="374">
        <v>105948</v>
      </c>
    </row>
    <row r="39" spans="2:6" x14ac:dyDescent="0.25">
      <c r="B39" s="57" t="s">
        <v>670</v>
      </c>
      <c r="C39" s="57" t="s">
        <v>655</v>
      </c>
      <c r="D39" s="57" t="s">
        <v>668</v>
      </c>
      <c r="E39" s="361">
        <v>143686</v>
      </c>
      <c r="F39" s="374">
        <v>0</v>
      </c>
    </row>
    <row r="40" spans="2:6" x14ac:dyDescent="0.25">
      <c r="B40" s="57" t="s">
        <v>652</v>
      </c>
      <c r="C40" s="57" t="s">
        <v>128</v>
      </c>
      <c r="D40" s="57" t="s">
        <v>668</v>
      </c>
      <c r="E40" s="361">
        <v>70557</v>
      </c>
      <c r="F40" s="374">
        <v>6495</v>
      </c>
    </row>
    <row r="41" spans="2:6" x14ac:dyDescent="0.25">
      <c r="B41" s="57" t="s">
        <v>669</v>
      </c>
      <c r="C41" s="57" t="s">
        <v>655</v>
      </c>
      <c r="D41" s="57" t="s">
        <v>668</v>
      </c>
      <c r="E41" s="361">
        <v>23937</v>
      </c>
      <c r="F41" s="374">
        <v>0</v>
      </c>
    </row>
    <row r="42" spans="2:6" x14ac:dyDescent="0.25">
      <c r="B42" s="57" t="s">
        <v>620</v>
      </c>
      <c r="C42" s="57" t="s">
        <v>655</v>
      </c>
      <c r="D42" s="57" t="s">
        <v>668</v>
      </c>
      <c r="E42" s="361">
        <v>17412</v>
      </c>
      <c r="F42" s="374">
        <v>12500</v>
      </c>
    </row>
    <row r="43" spans="2:6" x14ac:dyDescent="0.25">
      <c r="B43" s="57" t="s">
        <v>654</v>
      </c>
      <c r="C43" s="57" t="s">
        <v>655</v>
      </c>
      <c r="D43" s="57" t="s">
        <v>668</v>
      </c>
      <c r="E43" s="361">
        <v>13390</v>
      </c>
      <c r="F43" s="374">
        <v>4083</v>
      </c>
    </row>
    <row r="44" spans="2:6" x14ac:dyDescent="0.25">
      <c r="B44" s="57" t="s">
        <v>60</v>
      </c>
      <c r="C44" s="57" t="s">
        <v>655</v>
      </c>
      <c r="D44" s="57" t="s">
        <v>668</v>
      </c>
      <c r="E44" s="361">
        <v>3691</v>
      </c>
      <c r="F44" s="374">
        <v>0</v>
      </c>
    </row>
    <row r="45" spans="2:6" x14ac:dyDescent="0.25">
      <c r="B45" s="57" t="s">
        <v>671</v>
      </c>
      <c r="C45" s="57" t="s">
        <v>85</v>
      </c>
      <c r="D45" s="57" t="s">
        <v>668</v>
      </c>
      <c r="E45" s="361">
        <v>0</v>
      </c>
      <c r="F45" s="374">
        <v>3226436</v>
      </c>
    </row>
    <row r="46" spans="2:6" x14ac:dyDescent="0.25">
      <c r="B46" s="57" t="s">
        <v>614</v>
      </c>
      <c r="C46" s="57" t="s">
        <v>655</v>
      </c>
      <c r="D46" s="57" t="s">
        <v>663</v>
      </c>
      <c r="E46" s="361"/>
      <c r="F46" s="374">
        <v>1603602</v>
      </c>
    </row>
    <row r="47" spans="2:6" x14ac:dyDescent="0.25">
      <c r="B47" s="369" t="s">
        <v>672</v>
      </c>
      <c r="C47" s="363"/>
      <c r="D47" s="363"/>
      <c r="E47" s="364">
        <f>SUM(E31:E46)</f>
        <v>17732994395</v>
      </c>
      <c r="F47" s="364">
        <f>SUM(F31:F46)</f>
        <v>14924256818</v>
      </c>
    </row>
    <row r="48" spans="2:6" x14ac:dyDescent="0.25">
      <c r="B48" s="1"/>
      <c r="C48" s="1"/>
      <c r="D48" s="1"/>
      <c r="E48" s="1"/>
      <c r="F48" s="1"/>
    </row>
    <row r="49" spans="2:9" x14ac:dyDescent="0.25">
      <c r="B49" s="44" t="s">
        <v>673</v>
      </c>
      <c r="C49" s="44"/>
      <c r="D49" s="44"/>
      <c r="E49" s="1"/>
      <c r="F49" s="1"/>
    </row>
    <row r="50" spans="2:9" x14ac:dyDescent="0.25">
      <c r="B50" s="370" t="s">
        <v>674</v>
      </c>
      <c r="C50" s="236" t="s">
        <v>647</v>
      </c>
      <c r="D50" s="236" t="s">
        <v>648</v>
      </c>
      <c r="E50" s="365">
        <f>+E30</f>
        <v>45565</v>
      </c>
      <c r="F50" s="365">
        <f>+F30</f>
        <v>45199</v>
      </c>
    </row>
    <row r="51" spans="2:9" x14ac:dyDescent="0.25">
      <c r="B51" s="57" t="s">
        <v>649</v>
      </c>
      <c r="C51" s="57" t="s">
        <v>650</v>
      </c>
      <c r="D51" s="57" t="s">
        <v>663</v>
      </c>
      <c r="E51" s="366">
        <v>272727</v>
      </c>
      <c r="F51" s="374">
        <v>0</v>
      </c>
    </row>
    <row r="52" spans="2:9" x14ac:dyDescent="0.25">
      <c r="B52" s="369" t="s">
        <v>675</v>
      </c>
      <c r="C52" s="367"/>
      <c r="D52" s="367"/>
      <c r="E52" s="368">
        <f>SUM(E51:E51)</f>
        <v>272727</v>
      </c>
      <c r="F52" s="364">
        <f>SUM(F51:F51)</f>
        <v>0</v>
      </c>
      <c r="H52" s="383"/>
      <c r="I52" s="383"/>
    </row>
    <row r="53" spans="2:9" x14ac:dyDescent="0.25">
      <c r="B53" s="1"/>
      <c r="C53" s="1"/>
      <c r="D53" s="1"/>
      <c r="E53" s="1"/>
      <c r="F53" s="1"/>
    </row>
    <row r="54" spans="2:9" x14ac:dyDescent="0.25">
      <c r="B54" s="1"/>
      <c r="C54" s="1"/>
      <c r="D54" s="1"/>
      <c r="E54" s="1"/>
      <c r="F54" s="1"/>
    </row>
  </sheetData>
  <sortState xmlns:xlrd2="http://schemas.microsoft.com/office/spreadsheetml/2017/richdata2" ref="B31:F46">
    <sortCondition descending="1" ref="E31:E46"/>
  </sortState>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FD7C2-84D8-443D-ADED-6DC70F9496E7}">
  <sheetPr>
    <pageSetUpPr fitToPage="1"/>
  </sheetPr>
  <dimension ref="B2:C18"/>
  <sheetViews>
    <sheetView showGridLines="0" zoomScaleNormal="100" workbookViewId="0">
      <selection activeCell="B1" sqref="B1"/>
    </sheetView>
  </sheetViews>
  <sheetFormatPr baseColWidth="10" defaultColWidth="11.42578125" defaultRowHeight="15" x14ac:dyDescent="0.25"/>
  <cols>
    <col min="1" max="1" width="2.85546875" style="1" customWidth="1"/>
    <col min="2" max="2" width="68.85546875" style="1" customWidth="1"/>
    <col min="3" max="3" width="11.42578125" style="1"/>
    <col min="4" max="4" width="2.85546875" style="1" customWidth="1"/>
    <col min="5" max="16384" width="11.42578125" style="1"/>
  </cols>
  <sheetData>
    <row r="2" spans="2:3" x14ac:dyDescent="0.25">
      <c r="B2" s="419" t="s">
        <v>1</v>
      </c>
      <c r="C2" s="419"/>
    </row>
    <row r="3" spans="2:3" x14ac:dyDescent="0.25">
      <c r="B3" s="44"/>
    </row>
    <row r="4" spans="2:3" x14ac:dyDescent="0.25">
      <c r="B4" s="2" t="s">
        <v>2</v>
      </c>
      <c r="C4" s="342" t="s">
        <v>3</v>
      </c>
    </row>
    <row r="5" spans="2:3" x14ac:dyDescent="0.25">
      <c r="B5" s="2" t="s">
        <v>4</v>
      </c>
      <c r="C5" s="342" t="s">
        <v>5</v>
      </c>
    </row>
    <row r="6" spans="2:3" x14ac:dyDescent="0.25">
      <c r="B6" s="2" t="s">
        <v>6</v>
      </c>
      <c r="C6" s="342" t="s">
        <v>7</v>
      </c>
    </row>
    <row r="7" spans="2:3" x14ac:dyDescent="0.25">
      <c r="B7" s="2" t="s">
        <v>8</v>
      </c>
      <c r="C7" s="342" t="s">
        <v>9</v>
      </c>
    </row>
    <row r="8" spans="2:3" x14ac:dyDescent="0.25">
      <c r="B8" s="2" t="s">
        <v>10</v>
      </c>
      <c r="C8" s="342" t="s">
        <v>11</v>
      </c>
    </row>
    <row r="9" spans="2:3" x14ac:dyDescent="0.25">
      <c r="B9" s="343" t="s">
        <v>12</v>
      </c>
      <c r="C9" s="342" t="s">
        <v>13</v>
      </c>
    </row>
    <row r="10" spans="2:3" x14ac:dyDescent="0.25">
      <c r="B10" s="343" t="s">
        <v>14</v>
      </c>
      <c r="C10" s="342" t="s">
        <v>15</v>
      </c>
    </row>
    <row r="11" spans="2:3" x14ac:dyDescent="0.25">
      <c r="B11" s="343" t="s">
        <v>16</v>
      </c>
      <c r="C11" s="342" t="s">
        <v>17</v>
      </c>
    </row>
    <row r="12" spans="2:3" x14ac:dyDescent="0.25">
      <c r="B12" s="343" t="s">
        <v>18</v>
      </c>
      <c r="C12" s="342" t="s">
        <v>19</v>
      </c>
    </row>
    <row r="13" spans="2:3" x14ac:dyDescent="0.25">
      <c r="B13" s="343" t="s">
        <v>20</v>
      </c>
      <c r="C13" s="342" t="s">
        <v>21</v>
      </c>
    </row>
    <row r="14" spans="2:3" x14ac:dyDescent="0.25">
      <c r="B14" s="343" t="s">
        <v>22</v>
      </c>
      <c r="C14" s="342" t="s">
        <v>23</v>
      </c>
    </row>
    <row r="15" spans="2:3" x14ac:dyDescent="0.25">
      <c r="B15" s="343" t="s">
        <v>24</v>
      </c>
      <c r="C15" s="342" t="s">
        <v>25</v>
      </c>
    </row>
    <row r="16" spans="2:3" x14ac:dyDescent="0.25">
      <c r="B16" s="343" t="s">
        <v>26</v>
      </c>
      <c r="C16" s="342" t="s">
        <v>27</v>
      </c>
    </row>
    <row r="17" spans="2:3" x14ac:dyDescent="0.25">
      <c r="B17" s="343" t="s">
        <v>28</v>
      </c>
      <c r="C17" s="342" t="s">
        <v>29</v>
      </c>
    </row>
    <row r="18" spans="2:3" x14ac:dyDescent="0.25">
      <c r="B18" s="343" t="s">
        <v>30</v>
      </c>
      <c r="C18" s="342">
        <v>15</v>
      </c>
    </row>
  </sheetData>
  <mergeCells count="1">
    <mergeCell ref="B2:C2"/>
  </mergeCells>
  <hyperlinks>
    <hyperlink ref="B4" location="'01'!A1" display="INFORMACIÓN GENERAL DE LA ENTIDAD" xr:uid="{26B9E2BD-767D-4606-9BF1-F5E8F2CE311C}"/>
    <hyperlink ref="B5" location="'02'!A1" display="BALANCE GENERAL" xr:uid="{D3020F31-60B1-4DB6-BF4E-0B987120D268}"/>
    <hyperlink ref="B6" location="'03'!A1" display="ESTADO DE RESULTADO" xr:uid="{402EA977-F9FD-4263-ACC4-6696DE36DE1D}"/>
    <hyperlink ref="B7" location="'04'!A1" display="FLUJO DE CAJA" xr:uid="{D206098C-A661-474F-8C3E-3629BE7D8A99}"/>
    <hyperlink ref="B8" location="'05'!A1" display="EVOLUCIÓN DEL PATRIMONIO NETO" xr:uid="{5ADDA97C-DB5E-4AA3-BA18-DD17EE1CBEC0}"/>
    <hyperlink ref="B9" location="'06'!A1" display="NOTAS A LOS ESTADOS CONRABLES (NOTA 1 A NOTA 4)" xr:uid="{0D3166B4-A42C-4CF7-9E6F-817BD1FC07AF}"/>
    <hyperlink ref="B10" location="'07'!A1" display="NOTAS A LOS ESTADOS CONRABLES NOTA 5 (INCISO A A I)" xr:uid="{AAE48104-1575-4D8B-89F6-451AA6ADBC3A}"/>
    <hyperlink ref="B11" location="'08'!A1" display="NOTAS A LOS ESTADOS CONRABLES NOTA 5 (INCISO J)" xr:uid="{76B7F85D-6E98-4A40-AD2C-AC560975EB36}"/>
    <hyperlink ref="B12" location="'09'!A1" display="NOTAS A LOS ESTADOS CONRABLES NOTA 5 (INCISO K A W)" xr:uid="{89E94D3F-F68E-4EA0-93D9-43C3FC8B7CA0}"/>
    <hyperlink ref="B13" location="'10'!A1" display="NOTAS A LOS ESTADOS CONRABLES (NOTA 6 A NOTA 13)" xr:uid="{EE5E2D2D-A13E-4DBD-B60F-91AB3E0AEF75}"/>
    <hyperlink ref="B14" location="'11'!A1" display="CARTERA DE INVERSIONES - ANEXO I" xr:uid="{28E56AC8-4DC2-406D-9B4E-4ADF11FCB415}"/>
    <hyperlink ref="B15" location="'12'!A1" display="BIENES DE USO - ANEXO II" xr:uid="{E3CB6384-E84F-4249-8B26-E0C0040999A3}"/>
    <hyperlink ref="B17" location="'13'!A1" display="COMPOSICIÓN ACCIONARIA - ANEXO DE CAPITAL" xr:uid="{26C64653-22D6-4F6A-A507-E02858869B25}"/>
    <hyperlink ref="B16" location="'13'!A1" display="INTAGIBLES - ANEXO III" xr:uid="{89BB330E-76B0-4F90-B73F-C9611B8AA26D}"/>
    <hyperlink ref="B18" location="'13'!A1" display="INTAGIBLES - ANEXO III" xr:uid="{00F147F8-35F1-41F9-A826-56229AD45087}"/>
  </hyperlinks>
  <pageMargins left="0.7" right="0.7" top="0.75" bottom="0.75" header="0.3" footer="0.3"/>
  <pageSetup fitToHeight="0" orientation="portrait" r:id="rId1"/>
  <ignoredErrors>
    <ignoredError sqref="C4:C1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A059F-0E00-4A15-9F03-7D9E0B7FE5D7}">
  <sheetPr>
    <pageSetUpPr fitToPage="1"/>
  </sheetPr>
  <dimension ref="A1:M94"/>
  <sheetViews>
    <sheetView showGridLines="0" topLeftCell="A73" zoomScaleNormal="100" workbookViewId="0">
      <selection activeCell="G83" sqref="G83"/>
    </sheetView>
  </sheetViews>
  <sheetFormatPr baseColWidth="10" defaultColWidth="11.42578125" defaultRowHeight="15" x14ac:dyDescent="0.25"/>
  <cols>
    <col min="1" max="1" width="2.85546875" style="1" customWidth="1"/>
    <col min="2" max="2" width="6.140625" style="1" customWidth="1"/>
    <col min="3" max="3" width="23.140625" style="1" customWidth="1"/>
    <col min="4" max="8" width="22.5703125" style="1" customWidth="1"/>
    <col min="9" max="9" width="2.7109375" style="1" customWidth="1"/>
    <col min="10" max="16384" width="11.42578125" style="1"/>
  </cols>
  <sheetData>
    <row r="1" spans="1:8" x14ac:dyDescent="0.25">
      <c r="A1" s="2" t="s">
        <v>31</v>
      </c>
    </row>
    <row r="2" spans="1:8" x14ac:dyDescent="0.25">
      <c r="B2" s="434" t="s">
        <v>2</v>
      </c>
      <c r="C2" s="434"/>
      <c r="D2" s="434"/>
      <c r="E2" s="434"/>
      <c r="F2" s="434"/>
    </row>
    <row r="3" spans="1:8" x14ac:dyDescent="0.25">
      <c r="B3" s="435" t="s">
        <v>32</v>
      </c>
      <c r="C3" s="435"/>
      <c r="D3" s="435"/>
      <c r="E3" s="435"/>
      <c r="F3" s="435"/>
    </row>
    <row r="4" spans="1:8" x14ac:dyDescent="0.25">
      <c r="B4" s="430" t="s">
        <v>33</v>
      </c>
      <c r="C4" s="430"/>
      <c r="D4" s="430"/>
      <c r="E4" s="430"/>
      <c r="F4" s="430"/>
    </row>
    <row r="5" spans="1:8" x14ac:dyDescent="0.25">
      <c r="B5" s="87"/>
      <c r="C5" s="87"/>
      <c r="D5" s="87"/>
      <c r="E5" s="87"/>
      <c r="F5" s="87"/>
    </row>
    <row r="6" spans="1:8" x14ac:dyDescent="0.25">
      <c r="B6" s="44" t="s">
        <v>34</v>
      </c>
      <c r="E6" s="89" t="s">
        <v>35</v>
      </c>
      <c r="F6" s="89"/>
      <c r="G6" s="89"/>
      <c r="H6" s="89"/>
    </row>
    <row r="7" spans="1:8" x14ac:dyDescent="0.25">
      <c r="B7" s="44" t="s">
        <v>36</v>
      </c>
      <c r="C7" s="44"/>
      <c r="D7" s="44"/>
      <c r="E7" s="1" t="s">
        <v>37</v>
      </c>
    </row>
    <row r="8" spans="1:8" x14ac:dyDescent="0.25">
      <c r="B8" s="44" t="s">
        <v>38</v>
      </c>
      <c r="C8" s="44"/>
      <c r="D8" s="44"/>
      <c r="E8" s="1" t="s">
        <v>39</v>
      </c>
    </row>
    <row r="9" spans="1:8" x14ac:dyDescent="0.25">
      <c r="B9" s="44" t="s">
        <v>40</v>
      </c>
      <c r="C9" s="44"/>
      <c r="D9" s="44"/>
      <c r="E9" s="1" t="s">
        <v>41</v>
      </c>
    </row>
    <row r="10" spans="1:8" x14ac:dyDescent="0.25">
      <c r="B10" s="44" t="s">
        <v>42</v>
      </c>
      <c r="C10" s="44"/>
      <c r="D10" s="44"/>
      <c r="E10" s="1" t="s">
        <v>43</v>
      </c>
    </row>
    <row r="11" spans="1:8" x14ac:dyDescent="0.25">
      <c r="B11" s="44" t="s">
        <v>44</v>
      </c>
      <c r="C11" s="44"/>
      <c r="D11" s="44"/>
      <c r="E11" s="1" t="s">
        <v>45</v>
      </c>
    </row>
    <row r="12" spans="1:8" x14ac:dyDescent="0.25">
      <c r="B12" s="44" t="s">
        <v>46</v>
      </c>
      <c r="C12" s="44"/>
      <c r="D12" s="44"/>
      <c r="E12" s="1" t="s">
        <v>47</v>
      </c>
    </row>
    <row r="13" spans="1:8" x14ac:dyDescent="0.25">
      <c r="B13" s="44" t="s">
        <v>48</v>
      </c>
      <c r="C13" s="44"/>
      <c r="D13" s="44"/>
      <c r="E13" s="1" t="s">
        <v>41</v>
      </c>
    </row>
    <row r="15" spans="1:8" x14ac:dyDescent="0.25">
      <c r="B15" s="430" t="s">
        <v>49</v>
      </c>
      <c r="C15" s="430"/>
      <c r="D15" s="430"/>
      <c r="E15" s="430"/>
      <c r="F15" s="430"/>
    </row>
    <row r="17" spans="2:8" ht="16.5" customHeight="1" x14ac:dyDescent="0.25">
      <c r="B17" s="431" t="s">
        <v>50</v>
      </c>
      <c r="C17" s="431"/>
      <c r="D17" s="431"/>
      <c r="E17" s="431"/>
      <c r="F17" s="431"/>
      <c r="G17" s="431"/>
      <c r="H17" s="431"/>
    </row>
    <row r="18" spans="2:8" x14ac:dyDescent="0.25">
      <c r="B18" s="431"/>
      <c r="C18" s="431"/>
      <c r="D18" s="431"/>
      <c r="E18" s="431"/>
      <c r="F18" s="431"/>
      <c r="G18" s="431"/>
      <c r="H18" s="431"/>
    </row>
    <row r="19" spans="2:8" x14ac:dyDescent="0.25">
      <c r="B19" s="431"/>
      <c r="C19" s="431"/>
      <c r="D19" s="431"/>
      <c r="E19" s="431"/>
      <c r="F19" s="431"/>
      <c r="G19" s="431"/>
      <c r="H19" s="431"/>
    </row>
    <row r="20" spans="2:8" x14ac:dyDescent="0.25">
      <c r="B20" s="431"/>
      <c r="C20" s="431"/>
      <c r="D20" s="431"/>
      <c r="E20" s="431"/>
      <c r="F20" s="431"/>
      <c r="G20" s="431"/>
      <c r="H20" s="431"/>
    </row>
    <row r="21" spans="2:8" x14ac:dyDescent="0.25">
      <c r="B21" s="431"/>
      <c r="C21" s="431"/>
      <c r="D21" s="431"/>
      <c r="E21" s="431"/>
      <c r="F21" s="431"/>
      <c r="G21" s="431"/>
      <c r="H21" s="431"/>
    </row>
    <row r="23" spans="2:8" x14ac:dyDescent="0.25">
      <c r="B23" s="429" t="s">
        <v>51</v>
      </c>
      <c r="C23" s="429"/>
      <c r="D23" s="429"/>
      <c r="E23" s="429"/>
      <c r="F23" s="429"/>
      <c r="G23" s="429"/>
      <c r="H23" s="429"/>
    </row>
    <row r="25" spans="2:8" x14ac:dyDescent="0.25">
      <c r="B25" s="432" t="s">
        <v>52</v>
      </c>
      <c r="C25" s="432"/>
      <c r="D25" s="3"/>
      <c r="E25" s="433" t="s">
        <v>53</v>
      </c>
      <c r="F25" s="433"/>
    </row>
    <row r="26" spans="2:8" x14ac:dyDescent="0.25">
      <c r="B26" s="433" t="s">
        <v>54</v>
      </c>
      <c r="C26" s="433"/>
      <c r="D26" s="85"/>
    </row>
    <row r="27" spans="2:8" x14ac:dyDescent="0.25">
      <c r="B27" s="427" t="s">
        <v>55</v>
      </c>
      <c r="C27" s="427"/>
      <c r="D27" s="89"/>
      <c r="E27" s="420" t="s">
        <v>56</v>
      </c>
      <c r="F27" s="420"/>
    </row>
    <row r="28" spans="2:8" x14ac:dyDescent="0.25">
      <c r="B28" s="427" t="s">
        <v>57</v>
      </c>
      <c r="C28" s="427"/>
      <c r="D28" s="89"/>
      <c r="E28" s="420" t="s">
        <v>58</v>
      </c>
      <c r="F28" s="420"/>
    </row>
    <row r="29" spans="2:8" x14ac:dyDescent="0.25">
      <c r="B29" s="427" t="s">
        <v>59</v>
      </c>
      <c r="C29" s="427"/>
      <c r="D29" s="89"/>
      <c r="E29" s="420" t="s">
        <v>60</v>
      </c>
      <c r="F29" s="420"/>
    </row>
    <row r="30" spans="2:8" x14ac:dyDescent="0.25">
      <c r="B30" s="427" t="s">
        <v>61</v>
      </c>
      <c r="C30" s="427"/>
      <c r="D30" s="89"/>
      <c r="E30" s="86" t="s">
        <v>62</v>
      </c>
      <c r="F30" s="86"/>
    </row>
    <row r="31" spans="2:8" x14ac:dyDescent="0.25">
      <c r="B31" s="428" t="s">
        <v>63</v>
      </c>
      <c r="C31" s="428"/>
      <c r="D31" s="219"/>
      <c r="E31" s="86"/>
      <c r="F31" s="86"/>
    </row>
    <row r="32" spans="2:8" x14ac:dyDescent="0.25">
      <c r="B32" s="427" t="s">
        <v>64</v>
      </c>
      <c r="C32" s="427"/>
      <c r="D32" s="89"/>
      <c r="E32" s="420" t="s">
        <v>65</v>
      </c>
      <c r="F32" s="420"/>
    </row>
    <row r="33" spans="2:8" x14ac:dyDescent="0.25">
      <c r="B33" s="427" t="s">
        <v>66</v>
      </c>
      <c r="C33" s="427"/>
      <c r="D33" s="89"/>
      <c r="E33" s="420" t="s">
        <v>67</v>
      </c>
      <c r="F33" s="420"/>
    </row>
    <row r="34" spans="2:8" x14ac:dyDescent="0.25">
      <c r="B34" s="427" t="s">
        <v>68</v>
      </c>
      <c r="C34" s="427"/>
      <c r="D34" s="427"/>
      <c r="E34" s="420" t="s">
        <v>69</v>
      </c>
      <c r="F34" s="420"/>
    </row>
    <row r="35" spans="2:8" x14ac:dyDescent="0.25">
      <c r="B35" s="427" t="s">
        <v>70</v>
      </c>
      <c r="C35" s="427"/>
      <c r="D35" s="89"/>
      <c r="E35" s="420" t="s">
        <v>71</v>
      </c>
      <c r="F35" s="420"/>
    </row>
    <row r="36" spans="2:8" x14ac:dyDescent="0.25">
      <c r="B36" s="427" t="s">
        <v>72</v>
      </c>
      <c r="C36" s="427"/>
      <c r="D36" s="89"/>
      <c r="E36" s="420" t="s">
        <v>73</v>
      </c>
      <c r="F36" s="420"/>
    </row>
    <row r="37" spans="2:8" x14ac:dyDescent="0.25">
      <c r="B37" s="89" t="s">
        <v>683</v>
      </c>
      <c r="C37" s="89"/>
      <c r="D37" s="89"/>
      <c r="E37" s="86" t="s">
        <v>684</v>
      </c>
      <c r="F37" s="86"/>
    </row>
    <row r="39" spans="2:8" x14ac:dyDescent="0.25">
      <c r="B39" s="85" t="s">
        <v>74</v>
      </c>
    </row>
    <row r="41" spans="2:8" ht="16.5" customHeight="1" x14ac:dyDescent="0.25">
      <c r="B41" s="431" t="s">
        <v>75</v>
      </c>
      <c r="C41" s="431"/>
      <c r="D41" s="431"/>
      <c r="E41" s="431"/>
      <c r="F41" s="431"/>
      <c r="G41" s="431"/>
      <c r="H41" s="431"/>
    </row>
    <row r="42" spans="2:8" ht="25.5" customHeight="1" x14ac:dyDescent="0.25">
      <c r="B42" s="431"/>
      <c r="C42" s="431"/>
      <c r="D42" s="431"/>
      <c r="E42" s="431"/>
      <c r="F42" s="431"/>
      <c r="G42" s="431"/>
      <c r="H42" s="431"/>
    </row>
    <row r="43" spans="2:8" x14ac:dyDescent="0.25">
      <c r="B43" s="44" t="s">
        <v>76</v>
      </c>
      <c r="E43" s="1" t="s">
        <v>77</v>
      </c>
    </row>
    <row r="44" spans="2:8" x14ac:dyDescent="0.25">
      <c r="B44" s="44" t="s">
        <v>78</v>
      </c>
      <c r="E44" s="1" t="s">
        <v>682</v>
      </c>
    </row>
    <row r="45" spans="2:8" x14ac:dyDescent="0.25">
      <c r="B45" s="44" t="s">
        <v>79</v>
      </c>
      <c r="E45" s="1" t="s">
        <v>80</v>
      </c>
    </row>
    <row r="46" spans="2:8" x14ac:dyDescent="0.25">
      <c r="B46" s="44" t="s">
        <v>81</v>
      </c>
      <c r="E46" s="1" t="s">
        <v>82</v>
      </c>
    </row>
    <row r="48" spans="2:8" x14ac:dyDescent="0.25">
      <c r="B48" s="422" t="s">
        <v>83</v>
      </c>
      <c r="C48" s="423"/>
      <c r="D48" s="423"/>
      <c r="E48" s="423"/>
      <c r="F48" s="423"/>
      <c r="G48" s="423"/>
      <c r="H48" s="424"/>
    </row>
    <row r="49" spans="2:8" ht="59.25" customHeight="1" x14ac:dyDescent="0.25">
      <c r="B49" s="330" t="s">
        <v>84</v>
      </c>
      <c r="C49" s="330" t="s">
        <v>85</v>
      </c>
      <c r="D49" s="330" t="s">
        <v>86</v>
      </c>
      <c r="E49" s="330" t="s">
        <v>87</v>
      </c>
      <c r="F49" s="330" t="s">
        <v>88</v>
      </c>
      <c r="G49" s="331" t="s">
        <v>89</v>
      </c>
      <c r="H49" s="332" t="s">
        <v>90</v>
      </c>
    </row>
    <row r="50" spans="2:8" x14ac:dyDescent="0.25">
      <c r="B50" s="333">
        <v>1</v>
      </c>
      <c r="C50" s="333" t="s">
        <v>91</v>
      </c>
      <c r="D50" s="198">
        <v>17136</v>
      </c>
      <c r="E50" s="334" t="s">
        <v>92</v>
      </c>
      <c r="F50" s="335">
        <v>85680</v>
      </c>
      <c r="G50" s="198">
        <v>17136000000</v>
      </c>
      <c r="H50" s="336">
        <v>0.4284</v>
      </c>
    </row>
    <row r="51" spans="2:8" x14ac:dyDescent="0.25">
      <c r="B51" s="333">
        <v>2</v>
      </c>
      <c r="C51" s="333" t="s">
        <v>91</v>
      </c>
      <c r="D51" s="198">
        <v>16864</v>
      </c>
      <c r="E51" s="334" t="s">
        <v>93</v>
      </c>
      <c r="F51" s="335">
        <v>16864</v>
      </c>
      <c r="G51" s="198">
        <v>16864000000</v>
      </c>
      <c r="H51" s="336">
        <v>0.42159999999999997</v>
      </c>
    </row>
    <row r="52" spans="2:8" x14ac:dyDescent="0.25">
      <c r="B52" s="333">
        <v>3</v>
      </c>
      <c r="C52" s="333" t="s">
        <v>91</v>
      </c>
      <c r="D52" s="198">
        <v>2000</v>
      </c>
      <c r="E52" s="334" t="s">
        <v>94</v>
      </c>
      <c r="F52" s="335">
        <v>0</v>
      </c>
      <c r="G52" s="198">
        <v>2000000000</v>
      </c>
      <c r="H52" s="336">
        <v>0.05</v>
      </c>
    </row>
    <row r="53" spans="2:8" x14ac:dyDescent="0.25">
      <c r="B53" s="333">
        <v>4</v>
      </c>
      <c r="C53" s="333" t="s">
        <v>91</v>
      </c>
      <c r="D53" s="198">
        <v>2000</v>
      </c>
      <c r="E53" s="334" t="s">
        <v>95</v>
      </c>
      <c r="F53" s="335">
        <v>0</v>
      </c>
      <c r="G53" s="198">
        <v>2000000000</v>
      </c>
      <c r="H53" s="336">
        <v>0.05</v>
      </c>
    </row>
    <row r="54" spans="2:8" x14ac:dyDescent="0.25">
      <c r="B54" s="333">
        <v>5</v>
      </c>
      <c r="C54" s="337" t="s">
        <v>91</v>
      </c>
      <c r="D54" s="198">
        <v>2000</v>
      </c>
      <c r="E54" s="334" t="s">
        <v>96</v>
      </c>
      <c r="F54" s="335">
        <v>0</v>
      </c>
      <c r="G54" s="198">
        <v>2000000000</v>
      </c>
      <c r="H54" s="336">
        <v>0.05</v>
      </c>
    </row>
    <row r="55" spans="2:8" x14ac:dyDescent="0.25">
      <c r="B55" s="425" t="s">
        <v>97</v>
      </c>
      <c r="C55" s="426"/>
      <c r="D55" s="109">
        <f>SUM(D50:D54)</f>
        <v>40000</v>
      </c>
      <c r="E55" s="338"/>
      <c r="F55" s="106">
        <f>SUM(F50:F54)</f>
        <v>102544</v>
      </c>
      <c r="G55" s="106">
        <f>SUM(G50:G54)</f>
        <v>40000000000</v>
      </c>
      <c r="H55" s="339">
        <f>SUM(H50:H54)</f>
        <v>1</v>
      </c>
    </row>
    <row r="57" spans="2:8" x14ac:dyDescent="0.25">
      <c r="B57" s="422" t="s">
        <v>98</v>
      </c>
      <c r="C57" s="423"/>
      <c r="D57" s="423"/>
      <c r="E57" s="423"/>
      <c r="F57" s="423"/>
      <c r="G57" s="423"/>
      <c r="H57" s="424"/>
    </row>
    <row r="58" spans="2:8" ht="59.25" customHeight="1" x14ac:dyDescent="0.25">
      <c r="B58" s="330" t="s">
        <v>84</v>
      </c>
      <c r="C58" s="330" t="s">
        <v>85</v>
      </c>
      <c r="D58" s="330" t="s">
        <v>86</v>
      </c>
      <c r="E58" s="330" t="s">
        <v>87</v>
      </c>
      <c r="F58" s="330" t="s">
        <v>88</v>
      </c>
      <c r="G58" s="331" t="s">
        <v>89</v>
      </c>
      <c r="H58" s="332" t="s">
        <v>99</v>
      </c>
    </row>
    <row r="59" spans="2:8" x14ac:dyDescent="0.25">
      <c r="B59" s="333">
        <v>1</v>
      </c>
      <c r="C59" s="340" t="s">
        <v>91</v>
      </c>
      <c r="D59" s="237">
        <v>24000</v>
      </c>
      <c r="E59" s="334" t="s">
        <v>92</v>
      </c>
      <c r="F59" s="335">
        <v>120000</v>
      </c>
      <c r="G59" s="198">
        <v>24000000000</v>
      </c>
      <c r="H59" s="336">
        <v>0.51212017753499484</v>
      </c>
    </row>
    <row r="60" spans="2:8" x14ac:dyDescent="0.25">
      <c r="B60" s="333">
        <v>2</v>
      </c>
      <c r="C60" s="340" t="s">
        <v>91</v>
      </c>
      <c r="D60" s="237">
        <v>16864</v>
      </c>
      <c r="E60" s="334" t="s">
        <v>93</v>
      </c>
      <c r="F60" s="335">
        <v>16864</v>
      </c>
      <c r="G60" s="198">
        <v>16864000000</v>
      </c>
      <c r="H60" s="336">
        <v>0.3598497780812564</v>
      </c>
    </row>
    <row r="61" spans="2:8" x14ac:dyDescent="0.25">
      <c r="B61" s="333">
        <v>3</v>
      </c>
      <c r="C61" s="340" t="s">
        <v>91</v>
      </c>
      <c r="D61" s="237">
        <v>2000</v>
      </c>
      <c r="E61" s="334" t="s">
        <v>94</v>
      </c>
      <c r="F61" s="335">
        <v>0</v>
      </c>
      <c r="G61" s="198">
        <v>2000000000</v>
      </c>
      <c r="H61" s="336">
        <v>4.2676681461249574E-2</v>
      </c>
    </row>
    <row r="62" spans="2:8" x14ac:dyDescent="0.25">
      <c r="B62" s="333">
        <v>4</v>
      </c>
      <c r="C62" s="340" t="s">
        <v>91</v>
      </c>
      <c r="D62" s="237">
        <v>2000</v>
      </c>
      <c r="E62" s="334" t="s">
        <v>95</v>
      </c>
      <c r="F62" s="335">
        <v>0</v>
      </c>
      <c r="G62" s="198">
        <v>2000000000</v>
      </c>
      <c r="H62" s="336">
        <v>4.2676681461249574E-2</v>
      </c>
    </row>
    <row r="63" spans="2:8" x14ac:dyDescent="0.25">
      <c r="B63" s="333">
        <v>5</v>
      </c>
      <c r="C63" s="341" t="s">
        <v>91</v>
      </c>
      <c r="D63" s="237">
        <v>2000</v>
      </c>
      <c r="E63" s="334" t="s">
        <v>96</v>
      </c>
      <c r="F63" s="335">
        <v>0</v>
      </c>
      <c r="G63" s="198">
        <v>2000000000</v>
      </c>
      <c r="H63" s="336">
        <v>4.2676681461249574E-2</v>
      </c>
    </row>
    <row r="64" spans="2:8" x14ac:dyDescent="0.25">
      <c r="B64" s="425" t="s">
        <v>97</v>
      </c>
      <c r="C64" s="426"/>
      <c r="D64" s="109">
        <f>SUM(D59:D63)</f>
        <v>46864</v>
      </c>
      <c r="E64" s="338"/>
      <c r="F64" s="106">
        <f>SUM(F59:F63)</f>
        <v>136864</v>
      </c>
      <c r="G64" s="106">
        <f>SUM(G59:G63)</f>
        <v>46864000000</v>
      </c>
      <c r="H64" s="339">
        <f>SUM(H59:H63)</f>
        <v>1</v>
      </c>
    </row>
    <row r="65" spans="2:8" x14ac:dyDescent="0.25">
      <c r="B65" s="421" t="s">
        <v>100</v>
      </c>
      <c r="C65" s="421"/>
      <c r="D65" s="421"/>
      <c r="E65" s="421"/>
    </row>
    <row r="69" spans="2:8" x14ac:dyDescent="0.25">
      <c r="B69" s="429" t="s">
        <v>101</v>
      </c>
      <c r="C69" s="429"/>
      <c r="D69" s="429"/>
      <c r="E69" s="429"/>
      <c r="F69" s="429"/>
      <c r="G69" s="429"/>
      <c r="H69" s="429"/>
    </row>
    <row r="71" spans="2:8" x14ac:dyDescent="0.25">
      <c r="B71" s="1" t="s">
        <v>34</v>
      </c>
      <c r="D71" s="1" t="s">
        <v>102</v>
      </c>
    </row>
    <row r="72" spans="2:8" x14ac:dyDescent="0.25">
      <c r="B72" s="1" t="s">
        <v>36</v>
      </c>
      <c r="D72" s="1" t="s">
        <v>103</v>
      </c>
    </row>
    <row r="73" spans="2:8" x14ac:dyDescent="0.25">
      <c r="B73" s="1" t="s">
        <v>104</v>
      </c>
      <c r="D73" s="1" t="s">
        <v>105</v>
      </c>
    </row>
    <row r="74" spans="2:8" x14ac:dyDescent="0.25">
      <c r="B74" s="1" t="s">
        <v>42</v>
      </c>
      <c r="D74" s="1" t="s">
        <v>106</v>
      </c>
    </row>
    <row r="75" spans="2:8" x14ac:dyDescent="0.25">
      <c r="B75" s="44"/>
    </row>
    <row r="76" spans="2:8" x14ac:dyDescent="0.25">
      <c r="B76" s="430" t="s">
        <v>107</v>
      </c>
      <c r="C76" s="430"/>
      <c r="D76" s="430"/>
      <c r="E76" s="430"/>
      <c r="F76" s="430"/>
      <c r="G76" s="430"/>
      <c r="H76" s="430"/>
    </row>
    <row r="78" spans="2:8" x14ac:dyDescent="0.25">
      <c r="B78" s="430" t="s">
        <v>108</v>
      </c>
      <c r="C78" s="430"/>
      <c r="D78" s="430"/>
      <c r="E78" s="430"/>
      <c r="F78" s="430"/>
      <c r="G78" s="430"/>
      <c r="H78" s="430"/>
    </row>
    <row r="79" spans="2:8" x14ac:dyDescent="0.25">
      <c r="B79" s="44" t="s">
        <v>109</v>
      </c>
      <c r="E79" s="1" t="s">
        <v>110</v>
      </c>
    </row>
    <row r="80" spans="2:8" x14ac:dyDescent="0.25">
      <c r="B80" s="44" t="s">
        <v>104</v>
      </c>
      <c r="E80" s="1" t="s">
        <v>41</v>
      </c>
    </row>
    <row r="81" spans="2:13" x14ac:dyDescent="0.25">
      <c r="B81" s="44" t="s">
        <v>111</v>
      </c>
      <c r="E81" s="1" t="s">
        <v>112</v>
      </c>
    </row>
    <row r="82" spans="2:13" x14ac:dyDescent="0.25">
      <c r="B82" s="44" t="s">
        <v>113</v>
      </c>
      <c r="E82" s="235">
        <v>0.84899999999999998</v>
      </c>
    </row>
    <row r="83" spans="2:13" x14ac:dyDescent="0.25">
      <c r="B83" s="44" t="s">
        <v>114</v>
      </c>
      <c r="E83" s="235">
        <v>0.84789999999999999</v>
      </c>
    </row>
    <row r="84" spans="2:13" x14ac:dyDescent="0.25">
      <c r="B84" s="430" t="s">
        <v>115</v>
      </c>
      <c r="C84" s="430"/>
      <c r="D84" s="430"/>
      <c r="E84" s="430"/>
      <c r="F84" s="430"/>
      <c r="G84" s="430"/>
      <c r="H84" s="430"/>
    </row>
    <row r="85" spans="2:13" x14ac:dyDescent="0.25">
      <c r="B85" s="44" t="s">
        <v>116</v>
      </c>
      <c r="D85" s="427" t="s">
        <v>117</v>
      </c>
      <c r="E85" s="427"/>
      <c r="F85" s="427"/>
      <c r="G85" s="427"/>
      <c r="H85" s="427"/>
      <c r="L85" s="59"/>
      <c r="M85" s="59"/>
    </row>
    <row r="86" spans="2:13" x14ac:dyDescent="0.25">
      <c r="B86" s="44" t="s">
        <v>118</v>
      </c>
      <c r="D86" s="427" t="s">
        <v>119</v>
      </c>
      <c r="E86" s="427"/>
      <c r="F86" s="427"/>
      <c r="G86" s="427"/>
      <c r="H86" s="427"/>
      <c r="L86" s="59"/>
      <c r="M86" s="59"/>
    </row>
    <row r="87" spans="2:13" x14ac:dyDescent="0.25">
      <c r="B87" s="44" t="s">
        <v>120</v>
      </c>
      <c r="D87" s="427" t="s">
        <v>121</v>
      </c>
      <c r="E87" s="427"/>
      <c r="F87" s="427"/>
      <c r="G87" s="427"/>
      <c r="H87" s="427"/>
      <c r="L87" s="59"/>
      <c r="M87" s="59"/>
    </row>
    <row r="88" spans="2:13" x14ac:dyDescent="0.25">
      <c r="B88" s="44" t="s">
        <v>122</v>
      </c>
      <c r="D88" s="427" t="s">
        <v>123</v>
      </c>
      <c r="E88" s="427"/>
      <c r="F88" s="427"/>
      <c r="G88" s="427"/>
      <c r="H88" s="427"/>
      <c r="L88" s="59"/>
      <c r="M88" s="59"/>
    </row>
    <row r="89" spans="2:13" x14ac:dyDescent="0.25">
      <c r="B89" s="44" t="s">
        <v>124</v>
      </c>
      <c r="D89" s="1" t="s">
        <v>125</v>
      </c>
    </row>
    <row r="90" spans="2:13" x14ac:dyDescent="0.25">
      <c r="B90" s="44" t="s">
        <v>126</v>
      </c>
      <c r="D90" s="1" t="s">
        <v>64</v>
      </c>
    </row>
    <row r="91" spans="2:13" x14ac:dyDescent="0.25">
      <c r="B91" s="44" t="s">
        <v>67</v>
      </c>
      <c r="D91" s="1" t="s">
        <v>66</v>
      </c>
    </row>
    <row r="92" spans="2:13" x14ac:dyDescent="0.25">
      <c r="B92" s="44" t="s">
        <v>69</v>
      </c>
      <c r="D92" s="1" t="s">
        <v>68</v>
      </c>
    </row>
    <row r="93" spans="2:13" x14ac:dyDescent="0.25">
      <c r="B93" s="44" t="s">
        <v>73</v>
      </c>
      <c r="D93" s="1" t="s">
        <v>72</v>
      </c>
    </row>
    <row r="94" spans="2:13" x14ac:dyDescent="0.25">
      <c r="B94" s="44" t="s">
        <v>127</v>
      </c>
      <c r="D94" s="1" t="s">
        <v>128</v>
      </c>
    </row>
  </sheetData>
  <mergeCells count="41">
    <mergeCell ref="B2:F2"/>
    <mergeCell ref="B3:F3"/>
    <mergeCell ref="B4:F4"/>
    <mergeCell ref="B15:F15"/>
    <mergeCell ref="B17:H21"/>
    <mergeCell ref="B23:H23"/>
    <mergeCell ref="B41:H42"/>
    <mergeCell ref="B32:C32"/>
    <mergeCell ref="B33:C33"/>
    <mergeCell ref="B35:C35"/>
    <mergeCell ref="E35:F35"/>
    <mergeCell ref="B25:C25"/>
    <mergeCell ref="B36:C36"/>
    <mergeCell ref="B34:D34"/>
    <mergeCell ref="E34:F34"/>
    <mergeCell ref="E33:F33"/>
    <mergeCell ref="E32:F32"/>
    <mergeCell ref="E25:F25"/>
    <mergeCell ref="B28:C28"/>
    <mergeCell ref="B27:C27"/>
    <mergeCell ref="B26:C26"/>
    <mergeCell ref="D88:H88"/>
    <mergeCell ref="D85:H85"/>
    <mergeCell ref="D86:H86"/>
    <mergeCell ref="D87:H87"/>
    <mergeCell ref="B69:H69"/>
    <mergeCell ref="B76:H76"/>
    <mergeCell ref="B78:H78"/>
    <mergeCell ref="B84:H84"/>
    <mergeCell ref="E28:F28"/>
    <mergeCell ref="E27:F27"/>
    <mergeCell ref="B65:E65"/>
    <mergeCell ref="B48:H48"/>
    <mergeCell ref="B55:C55"/>
    <mergeCell ref="B57:H57"/>
    <mergeCell ref="B29:C29"/>
    <mergeCell ref="B30:C30"/>
    <mergeCell ref="B64:C64"/>
    <mergeCell ref="B31:C31"/>
    <mergeCell ref="E36:F36"/>
    <mergeCell ref="E29:F29"/>
  </mergeCells>
  <hyperlinks>
    <hyperlink ref="B65:E65" location="'14'!A1" display="Cuadro s/ Res. 950/06 expresado en el Anexo de Capital" xr:uid="{6E4C359A-86FC-46E0-99D3-E10723B8E899}"/>
    <hyperlink ref="A1" location="ÍNDICE!A1" display="Indice" xr:uid="{E58AC891-5EA3-4A73-B657-58433CADD0F8}"/>
  </hyperlinks>
  <pageMargins left="0.7" right="0.7" top="0.75" bottom="0.75" header="0.3" footer="0.3"/>
  <pageSetup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E6506-38D7-4615-BD76-655EF24BAB6A}">
  <sheetPr>
    <pageSetUpPr fitToPage="1"/>
  </sheetPr>
  <dimension ref="A1:L60"/>
  <sheetViews>
    <sheetView showGridLines="0" topLeftCell="A10" zoomScale="70" zoomScaleNormal="70" workbookViewId="0">
      <selection activeCell="E30" sqref="E30"/>
    </sheetView>
  </sheetViews>
  <sheetFormatPr baseColWidth="10" defaultColWidth="11.42578125" defaultRowHeight="15" x14ac:dyDescent="0.25"/>
  <cols>
    <col min="1" max="1" width="2.85546875" style="1" customWidth="1"/>
    <col min="2" max="2" width="81.7109375" style="1" bestFit="1" customWidth="1"/>
    <col min="3" max="3" width="10.5703125" style="1" customWidth="1"/>
    <col min="4" max="5" width="23.42578125" style="1" bestFit="1" customWidth="1"/>
    <col min="6" max="6" width="59.140625" style="1" bestFit="1" customWidth="1"/>
    <col min="7" max="7" width="9.85546875" style="1" customWidth="1"/>
    <col min="8" max="9" width="23.42578125" style="1" bestFit="1" customWidth="1"/>
    <col min="10" max="10" width="2.85546875" style="1" customWidth="1"/>
    <col min="11" max="11" width="16" style="1" bestFit="1" customWidth="1"/>
    <col min="12" max="12" width="15.85546875" style="1" bestFit="1" customWidth="1"/>
    <col min="13" max="13" width="16.140625" style="1" bestFit="1" customWidth="1"/>
    <col min="14" max="16384" width="11.42578125" style="1"/>
  </cols>
  <sheetData>
    <row r="1" spans="1:9" x14ac:dyDescent="0.25">
      <c r="A1" s="2" t="s">
        <v>31</v>
      </c>
    </row>
    <row r="2" spans="1:9" x14ac:dyDescent="0.25">
      <c r="B2" s="436" t="s">
        <v>129</v>
      </c>
      <c r="C2" s="436"/>
      <c r="D2" s="436"/>
      <c r="E2" s="436"/>
      <c r="F2" s="436"/>
      <c r="G2" s="436"/>
      <c r="H2" s="436"/>
      <c r="I2" s="436"/>
    </row>
    <row r="3" spans="1:9" x14ac:dyDescent="0.25">
      <c r="B3" s="437" t="s">
        <v>4</v>
      </c>
      <c r="C3" s="437"/>
      <c r="D3" s="437"/>
      <c r="E3" s="437"/>
      <c r="F3" s="437"/>
      <c r="G3" s="437"/>
      <c r="H3" s="437"/>
      <c r="I3" s="437"/>
    </row>
    <row r="4" spans="1:9" x14ac:dyDescent="0.25">
      <c r="B4" s="437" t="s">
        <v>130</v>
      </c>
      <c r="C4" s="437"/>
      <c r="D4" s="437"/>
      <c r="E4" s="437"/>
      <c r="F4" s="437"/>
      <c r="G4" s="437"/>
      <c r="H4" s="437"/>
      <c r="I4" s="437"/>
    </row>
    <row r="5" spans="1:9" x14ac:dyDescent="0.25">
      <c r="B5" s="437" t="s">
        <v>131</v>
      </c>
      <c r="C5" s="437"/>
      <c r="D5" s="437"/>
      <c r="E5" s="437"/>
      <c r="F5" s="437"/>
      <c r="G5" s="437"/>
      <c r="H5" s="437"/>
      <c r="I5" s="437"/>
    </row>
    <row r="6" spans="1:9" x14ac:dyDescent="0.25">
      <c r="B6" s="280"/>
      <c r="C6" s="280"/>
      <c r="D6" s="280"/>
      <c r="E6" s="281"/>
      <c r="F6" s="280"/>
      <c r="G6" s="280"/>
      <c r="H6" s="280"/>
      <c r="I6" s="280"/>
    </row>
    <row r="7" spans="1:9" x14ac:dyDescent="0.25">
      <c r="B7" s="282" t="s">
        <v>132</v>
      </c>
      <c r="C7" s="250" t="s">
        <v>133</v>
      </c>
      <c r="D7" s="283">
        <v>45565</v>
      </c>
      <c r="E7" s="284">
        <v>45291</v>
      </c>
      <c r="F7" s="282" t="s">
        <v>134</v>
      </c>
      <c r="G7" s="250" t="s">
        <v>133</v>
      </c>
      <c r="H7" s="284">
        <f>+D7</f>
        <v>45565</v>
      </c>
      <c r="I7" s="284">
        <f>+E7</f>
        <v>45291</v>
      </c>
    </row>
    <row r="8" spans="1:9" x14ac:dyDescent="0.25">
      <c r="B8" s="285" t="s">
        <v>135</v>
      </c>
      <c r="C8" s="286"/>
      <c r="D8" s="286"/>
      <c r="E8" s="287"/>
      <c r="F8" s="288" t="s">
        <v>136</v>
      </c>
      <c r="G8" s="289"/>
      <c r="H8" s="289"/>
      <c r="I8" s="290"/>
    </row>
    <row r="9" spans="1:9" x14ac:dyDescent="0.25">
      <c r="B9" s="288" t="s">
        <v>137</v>
      </c>
      <c r="C9" s="291"/>
      <c r="D9" s="292">
        <f>SUM(D10:D12)</f>
        <v>7679090331</v>
      </c>
      <c r="E9" s="292">
        <f>SUM(E10:E12)</f>
        <v>8515575412</v>
      </c>
      <c r="F9" s="293" t="s">
        <v>138</v>
      </c>
      <c r="G9" s="289"/>
      <c r="H9" s="294">
        <f>SUM(H10:H12)</f>
        <v>9852452635</v>
      </c>
      <c r="I9" s="290">
        <f>SUM(I10:I12)</f>
        <v>7379928666</v>
      </c>
    </row>
    <row r="10" spans="1:9" x14ac:dyDescent="0.25">
      <c r="B10" s="295" t="s">
        <v>139</v>
      </c>
      <c r="C10" s="291"/>
      <c r="D10" s="296">
        <v>3500000</v>
      </c>
      <c r="E10" s="296">
        <v>2500000</v>
      </c>
      <c r="F10" s="297" t="s">
        <v>140</v>
      </c>
      <c r="G10" s="298" t="s">
        <v>141</v>
      </c>
      <c r="H10" s="299">
        <v>9636053661</v>
      </c>
      <c r="I10" s="300">
        <v>7069991231</v>
      </c>
    </row>
    <row r="11" spans="1:9" x14ac:dyDescent="0.25">
      <c r="B11" s="295" t="s">
        <v>142</v>
      </c>
      <c r="C11" s="291" t="s">
        <v>143</v>
      </c>
      <c r="D11" s="296">
        <v>1641725531</v>
      </c>
      <c r="E11" s="296">
        <v>2198815011</v>
      </c>
      <c r="F11" s="297" t="s">
        <v>144</v>
      </c>
      <c r="G11" s="298" t="s">
        <v>145</v>
      </c>
      <c r="H11" s="299">
        <v>189275443</v>
      </c>
      <c r="I11" s="300">
        <v>206487187</v>
      </c>
    </row>
    <row r="12" spans="1:9" x14ac:dyDescent="0.25">
      <c r="B12" s="295" t="s">
        <v>146</v>
      </c>
      <c r="C12" s="291" t="s">
        <v>143</v>
      </c>
      <c r="D12" s="52">
        <v>6033864800</v>
      </c>
      <c r="E12" s="52">
        <v>6314260401</v>
      </c>
      <c r="F12" s="297" t="s">
        <v>147</v>
      </c>
      <c r="G12" s="298" t="s">
        <v>148</v>
      </c>
      <c r="H12" s="299">
        <v>27123531</v>
      </c>
      <c r="I12" s="300">
        <v>103450248</v>
      </c>
    </row>
    <row r="13" spans="1:9" x14ac:dyDescent="0.25">
      <c r="B13" s="301" t="s">
        <v>149</v>
      </c>
      <c r="C13" s="291" t="s">
        <v>150</v>
      </c>
      <c r="D13" s="302">
        <f>SUM(D14:D18)</f>
        <v>93271186820</v>
      </c>
      <c r="E13" s="302">
        <f>SUM(E14:E18)</f>
        <v>129419088561</v>
      </c>
      <c r="F13" s="303" t="s">
        <v>151</v>
      </c>
      <c r="G13" s="298"/>
      <c r="H13" s="304">
        <f>SUM(H14:H16)</f>
        <v>76945130436</v>
      </c>
      <c r="I13" s="305">
        <f>SUM(I14:I16)</f>
        <v>119155092780</v>
      </c>
    </row>
    <row r="14" spans="1:9" x14ac:dyDescent="0.25">
      <c r="B14" s="295" t="s">
        <v>152</v>
      </c>
      <c r="C14" s="291"/>
      <c r="D14" s="296">
        <v>27095081127</v>
      </c>
      <c r="E14" s="296">
        <v>11491820459</v>
      </c>
      <c r="F14" s="297" t="s">
        <v>153</v>
      </c>
      <c r="G14" s="298" t="s">
        <v>154</v>
      </c>
      <c r="H14" s="306"/>
      <c r="I14" s="300">
        <v>11066926264</v>
      </c>
    </row>
    <row r="15" spans="1:9" x14ac:dyDescent="0.25">
      <c r="B15" s="51" t="s">
        <v>155</v>
      </c>
      <c r="D15" s="296">
        <v>61176105693</v>
      </c>
      <c r="E15" s="296">
        <v>107031946492</v>
      </c>
      <c r="F15" s="297" t="s">
        <v>156</v>
      </c>
      <c r="G15" s="298" t="s">
        <v>154</v>
      </c>
      <c r="H15" s="306">
        <v>15421989331</v>
      </c>
      <c r="I15" s="300">
        <v>0</v>
      </c>
    </row>
    <row r="16" spans="1:9" x14ac:dyDescent="0.25">
      <c r="B16" s="51" t="s">
        <v>157</v>
      </c>
      <c r="D16" s="296">
        <v>0</v>
      </c>
      <c r="E16" s="296">
        <v>10895321610</v>
      </c>
      <c r="F16" s="297" t="s">
        <v>158</v>
      </c>
      <c r="G16" s="298" t="s">
        <v>159</v>
      </c>
      <c r="H16" s="306">
        <v>61523141105</v>
      </c>
      <c r="I16" s="300">
        <v>108088166516</v>
      </c>
    </row>
    <row r="17" spans="2:9" x14ac:dyDescent="0.25">
      <c r="B17" s="51" t="s">
        <v>160</v>
      </c>
      <c r="D17" s="296">
        <v>5000000000</v>
      </c>
      <c r="E17" s="296"/>
      <c r="F17" s="303" t="s">
        <v>161</v>
      </c>
      <c r="G17" s="298"/>
      <c r="H17" s="304">
        <f>SUM(H18:H21)</f>
        <v>240537400</v>
      </c>
      <c r="I17" s="305">
        <f>SUM(I18:I21)</f>
        <v>633862855</v>
      </c>
    </row>
    <row r="18" spans="2:9" x14ac:dyDescent="0.25">
      <c r="B18" s="51"/>
      <c r="D18" s="296"/>
      <c r="E18" s="296"/>
      <c r="F18" s="297" t="s">
        <v>162</v>
      </c>
      <c r="G18" s="298"/>
      <c r="H18" s="304"/>
      <c r="I18" s="300">
        <v>0</v>
      </c>
    </row>
    <row r="19" spans="2:9" x14ac:dyDescent="0.25">
      <c r="B19" s="301" t="s">
        <v>163</v>
      </c>
      <c r="C19" s="291"/>
      <c r="D19" s="302">
        <f>SUM(D20:D23)</f>
        <v>4540218412</v>
      </c>
      <c r="E19" s="302">
        <f>SUM(E20:E23)</f>
        <v>3863243833</v>
      </c>
      <c r="F19" s="297" t="s">
        <v>164</v>
      </c>
      <c r="G19" s="298"/>
      <c r="H19" s="306">
        <v>39779942</v>
      </c>
      <c r="I19" s="300">
        <v>3866032</v>
      </c>
    </row>
    <row r="20" spans="2:9" x14ac:dyDescent="0.25">
      <c r="B20" s="295" t="s">
        <v>165</v>
      </c>
      <c r="C20" s="291" t="s">
        <v>166</v>
      </c>
      <c r="D20" s="296">
        <v>3128252436</v>
      </c>
      <c r="E20" s="296">
        <v>2539743757</v>
      </c>
      <c r="F20" s="297" t="s">
        <v>167</v>
      </c>
      <c r="G20" s="298"/>
      <c r="H20" s="306">
        <v>7567679</v>
      </c>
      <c r="I20" s="300">
        <v>510466059</v>
      </c>
    </row>
    <row r="21" spans="2:9" x14ac:dyDescent="0.25">
      <c r="B21" s="295" t="s">
        <v>168</v>
      </c>
      <c r="C21" s="291" t="s">
        <v>166</v>
      </c>
      <c r="D21" s="296">
        <v>0</v>
      </c>
      <c r="E21" s="296">
        <v>0</v>
      </c>
      <c r="F21" s="297" t="s">
        <v>169</v>
      </c>
      <c r="G21" s="298"/>
      <c r="H21" s="300">
        <v>193189779</v>
      </c>
      <c r="I21" s="300">
        <v>119530764</v>
      </c>
    </row>
    <row r="22" spans="2:9" x14ac:dyDescent="0.25">
      <c r="B22" s="295" t="s">
        <v>170</v>
      </c>
      <c r="C22" s="291" t="s">
        <v>166</v>
      </c>
      <c r="D22" s="296">
        <v>41975996</v>
      </c>
      <c r="E22" s="296">
        <v>5813766</v>
      </c>
      <c r="F22" s="303" t="s">
        <v>171</v>
      </c>
      <c r="G22" s="298"/>
      <c r="H22" s="304">
        <f>SUM(H23:H24)</f>
        <v>912317152</v>
      </c>
      <c r="I22" s="305">
        <f>SUM(I23:I24)</f>
        <v>443029512</v>
      </c>
    </row>
    <row r="23" spans="2:9" x14ac:dyDescent="0.25">
      <c r="B23" s="295" t="s">
        <v>172</v>
      </c>
      <c r="C23" s="291" t="s">
        <v>148</v>
      </c>
      <c r="D23" s="296">
        <v>1369989980</v>
      </c>
      <c r="E23" s="296">
        <v>1317686310</v>
      </c>
      <c r="F23" s="297" t="s">
        <v>173</v>
      </c>
      <c r="G23" s="298"/>
      <c r="H23" s="306">
        <v>0</v>
      </c>
      <c r="I23" s="300">
        <v>0</v>
      </c>
    </row>
    <row r="24" spans="2:9" x14ac:dyDescent="0.25">
      <c r="B24" s="301" t="s">
        <v>174</v>
      </c>
      <c r="C24" s="291"/>
      <c r="D24" s="302">
        <f>SUM(D25)</f>
        <v>1721468569</v>
      </c>
      <c r="E24" s="302">
        <f>SUM(E25)</f>
        <v>1199666746</v>
      </c>
      <c r="F24" s="297" t="s">
        <v>175</v>
      </c>
      <c r="G24" s="298" t="s">
        <v>176</v>
      </c>
      <c r="H24" s="306">
        <v>912317152</v>
      </c>
      <c r="I24" s="300">
        <v>443029512</v>
      </c>
    </row>
    <row r="25" spans="2:9" x14ac:dyDescent="0.25">
      <c r="B25" s="295" t="s">
        <v>177</v>
      </c>
      <c r="C25" s="291" t="s">
        <v>178</v>
      </c>
      <c r="D25" s="300">
        <v>1721468569</v>
      </c>
      <c r="E25" s="296">
        <v>1199666746</v>
      </c>
      <c r="G25" s="51"/>
      <c r="I25" s="51"/>
    </row>
    <row r="26" spans="2:9" x14ac:dyDescent="0.25">
      <c r="B26" s="301" t="s">
        <v>179</v>
      </c>
      <c r="C26" s="291"/>
      <c r="D26" s="302">
        <f>+D9+D13+D19+D24</f>
        <v>107211964132</v>
      </c>
      <c r="E26" s="302">
        <f>+E9+E13+E19+E24</f>
        <v>142997574552</v>
      </c>
      <c r="F26" s="303" t="s">
        <v>180</v>
      </c>
      <c r="G26" s="298"/>
      <c r="H26" s="304">
        <f>+H9+H13+H17+H22</f>
        <v>87950437623</v>
      </c>
      <c r="I26" s="305">
        <f>+I9+I13+I17+I22</f>
        <v>127611913813</v>
      </c>
    </row>
    <row r="27" spans="2:9" x14ac:dyDescent="0.25">
      <c r="B27" s="301"/>
      <c r="C27" s="291"/>
      <c r="D27" s="307"/>
      <c r="E27" s="308"/>
      <c r="F27" s="303"/>
      <c r="G27" s="298"/>
      <c r="H27" s="291"/>
      <c r="I27" s="305"/>
    </row>
    <row r="28" spans="2:9" x14ac:dyDescent="0.25">
      <c r="B28" s="301" t="s">
        <v>181</v>
      </c>
      <c r="C28" s="291"/>
      <c r="D28" s="307"/>
      <c r="E28" s="308"/>
      <c r="F28" s="303" t="s">
        <v>182</v>
      </c>
      <c r="G28" s="298"/>
      <c r="H28" s="304">
        <f>+H26</f>
        <v>87950437623</v>
      </c>
      <c r="I28" s="305">
        <f>+I26</f>
        <v>127611913813</v>
      </c>
    </row>
    <row r="29" spans="2:9" x14ac:dyDescent="0.25">
      <c r="B29" s="301"/>
      <c r="C29" s="291"/>
      <c r="D29" s="307"/>
      <c r="E29" s="308"/>
      <c r="F29" s="297"/>
      <c r="G29" s="298"/>
      <c r="H29" s="291"/>
      <c r="I29" s="300"/>
    </row>
    <row r="30" spans="2:9" x14ac:dyDescent="0.25">
      <c r="B30" s="301" t="s">
        <v>183</v>
      </c>
      <c r="C30" s="291" t="s">
        <v>150</v>
      </c>
      <c r="D30" s="302">
        <f>SUM(D31:D33)</f>
        <v>35745669964</v>
      </c>
      <c r="E30" s="302">
        <f>SUM(E31:E33)</f>
        <v>34006161316</v>
      </c>
      <c r="F30" s="303" t="s">
        <v>184</v>
      </c>
      <c r="G30" s="298"/>
      <c r="H30" s="291"/>
      <c r="I30" s="305"/>
    </row>
    <row r="31" spans="2:9" x14ac:dyDescent="0.25">
      <c r="B31" s="295" t="s">
        <v>185</v>
      </c>
      <c r="C31" s="291"/>
      <c r="D31" s="296">
        <v>30693837387</v>
      </c>
      <c r="E31" s="296">
        <v>28954328739</v>
      </c>
      <c r="F31" s="297" t="s">
        <v>186</v>
      </c>
      <c r="G31" s="298" t="s">
        <v>187</v>
      </c>
      <c r="H31" s="306">
        <v>40000000000</v>
      </c>
      <c r="I31" s="300">
        <v>37443000000</v>
      </c>
    </row>
    <row r="32" spans="2:9" x14ac:dyDescent="0.25">
      <c r="B32" s="295" t="s">
        <v>188</v>
      </c>
      <c r="C32" s="291"/>
      <c r="D32" s="296">
        <v>1003000000</v>
      </c>
      <c r="E32" s="296">
        <v>1003000000</v>
      </c>
      <c r="F32" s="297" t="s">
        <v>189</v>
      </c>
      <c r="G32" s="298" t="s">
        <v>187</v>
      </c>
      <c r="H32" s="306">
        <v>988500000</v>
      </c>
      <c r="I32" s="300">
        <v>988500000</v>
      </c>
    </row>
    <row r="33" spans="2:12" x14ac:dyDescent="0.25">
      <c r="B33" s="295" t="s">
        <v>685</v>
      </c>
      <c r="C33" s="291"/>
      <c r="D33" s="296">
        <v>4048832577</v>
      </c>
      <c r="E33" s="296">
        <v>4048832577</v>
      </c>
      <c r="F33" s="297" t="s">
        <v>190</v>
      </c>
      <c r="G33" s="298" t="s">
        <v>187</v>
      </c>
      <c r="H33" s="306">
        <v>3150190025</v>
      </c>
      <c r="I33" s="300">
        <v>2614568486</v>
      </c>
    </row>
    <row r="34" spans="2:12" x14ac:dyDescent="0.25">
      <c r="B34" s="301" t="s">
        <v>191</v>
      </c>
      <c r="C34" s="291" t="s">
        <v>192</v>
      </c>
      <c r="D34" s="302">
        <f>SUM(D35:D36)</f>
        <v>1273243613</v>
      </c>
      <c r="E34" s="302">
        <f>SUM(E35:E36)</f>
        <v>1356452002</v>
      </c>
      <c r="F34" s="297" t="s">
        <v>193</v>
      </c>
      <c r="G34" s="298" t="s">
        <v>187</v>
      </c>
      <c r="H34" s="306">
        <v>227468427</v>
      </c>
      <c r="I34" s="300">
        <v>227468427</v>
      </c>
    </row>
    <row r="35" spans="2:12" x14ac:dyDescent="0.25">
      <c r="B35" s="295" t="s">
        <v>194</v>
      </c>
      <c r="C35" s="291"/>
      <c r="D35" s="296">
        <v>3811147480</v>
      </c>
      <c r="E35" s="296">
        <v>3659097838</v>
      </c>
      <c r="F35" s="297" t="s">
        <v>195</v>
      </c>
      <c r="G35" s="298" t="s">
        <v>187</v>
      </c>
      <c r="H35" s="306">
        <v>13147929359</v>
      </c>
      <c r="I35" s="300">
        <v>10712430777</v>
      </c>
    </row>
    <row r="36" spans="2:12" x14ac:dyDescent="0.25">
      <c r="B36" s="295" t="s">
        <v>196</v>
      </c>
      <c r="C36" s="291"/>
      <c r="D36" s="296">
        <v>-2537903867</v>
      </c>
      <c r="E36" s="296">
        <v>-2302645836</v>
      </c>
      <c r="F36" s="297"/>
      <c r="G36" s="298"/>
      <c r="H36" s="306"/>
      <c r="I36" s="300"/>
    </row>
    <row r="37" spans="2:12" x14ac:dyDescent="0.25">
      <c r="B37" s="301" t="s">
        <v>197</v>
      </c>
      <c r="C37" s="291" t="s">
        <v>198</v>
      </c>
      <c r="D37" s="307">
        <f>SUM(D38:D39)</f>
        <v>131604476</v>
      </c>
      <c r="E37" s="308">
        <f>SUM(E38:E39)</f>
        <v>166222598</v>
      </c>
      <c r="F37" s="297"/>
      <c r="G37" s="298"/>
      <c r="H37" s="291"/>
      <c r="I37" s="300"/>
    </row>
    <row r="38" spans="2:12" x14ac:dyDescent="0.25">
      <c r="B38" s="295" t="s">
        <v>199</v>
      </c>
      <c r="C38" s="291"/>
      <c r="D38" s="296">
        <v>325962558</v>
      </c>
      <c r="E38" s="296">
        <v>325962558</v>
      </c>
      <c r="F38" s="303"/>
      <c r="G38" s="298"/>
      <c r="H38" s="304"/>
      <c r="I38" s="305"/>
      <c r="K38" s="43"/>
      <c r="L38" s="58"/>
    </row>
    <row r="39" spans="2:12" x14ac:dyDescent="0.25">
      <c r="B39" s="295" t="s">
        <v>200</v>
      </c>
      <c r="C39" s="291"/>
      <c r="D39" s="296">
        <v>-194358082</v>
      </c>
      <c r="E39" s="296">
        <v>-159739960</v>
      </c>
      <c r="F39" s="303"/>
      <c r="G39" s="298"/>
      <c r="H39" s="304"/>
      <c r="I39" s="305"/>
    </row>
    <row r="40" spans="2:12" x14ac:dyDescent="0.25">
      <c r="B40" s="301" t="s">
        <v>201</v>
      </c>
      <c r="C40" s="291" t="s">
        <v>178</v>
      </c>
      <c r="D40" s="305">
        <f>SUM(D41)</f>
        <v>1102043249</v>
      </c>
      <c r="E40" s="309">
        <f>SUM(E41)</f>
        <v>1071471035</v>
      </c>
      <c r="F40" s="303" t="s">
        <v>202</v>
      </c>
      <c r="G40" s="298"/>
      <c r="H40" s="304">
        <f>SUM(H31:H39)</f>
        <v>57514087811</v>
      </c>
      <c r="I40" s="305">
        <f>SUM(I31:I39)</f>
        <v>51985967690</v>
      </c>
    </row>
    <row r="41" spans="2:12" x14ac:dyDescent="0.25">
      <c r="B41" s="295" t="s">
        <v>203</v>
      </c>
      <c r="D41" s="300">
        <v>1102043249</v>
      </c>
      <c r="E41" s="300">
        <v>1071471035</v>
      </c>
      <c r="F41" s="303"/>
      <c r="G41" s="298"/>
      <c r="H41" s="304"/>
      <c r="I41" s="305"/>
    </row>
    <row r="42" spans="2:12" x14ac:dyDescent="0.25">
      <c r="B42" s="295"/>
      <c r="C42" s="291"/>
      <c r="D42" s="311"/>
      <c r="E42" s="310"/>
      <c r="F42" s="303"/>
      <c r="G42" s="298"/>
      <c r="H42" s="304"/>
      <c r="I42" s="305"/>
    </row>
    <row r="43" spans="2:12" x14ac:dyDescent="0.25">
      <c r="B43" s="301" t="s">
        <v>204</v>
      </c>
      <c r="C43" s="291"/>
      <c r="D43" s="305">
        <f>+D30+D34+D37+D40</f>
        <v>38252561302</v>
      </c>
      <c r="E43" s="309">
        <f>+E30+E34+E37+E40</f>
        <v>36600306951</v>
      </c>
      <c r="F43" s="297"/>
      <c r="G43" s="298"/>
      <c r="H43" s="291"/>
      <c r="I43" s="305"/>
    </row>
    <row r="44" spans="2:12" x14ac:dyDescent="0.25">
      <c r="B44" s="295"/>
      <c r="C44" s="291"/>
      <c r="D44" s="311"/>
      <c r="E44" s="310"/>
      <c r="F44" s="297"/>
      <c r="G44" s="298"/>
      <c r="H44" s="291"/>
      <c r="I44" s="305"/>
    </row>
    <row r="45" spans="2:12" x14ac:dyDescent="0.25">
      <c r="B45" s="301" t="s">
        <v>205</v>
      </c>
      <c r="C45" s="291"/>
      <c r="D45" s="305">
        <f>+D43+D26</f>
        <v>145464525434</v>
      </c>
      <c r="E45" s="309">
        <f>+E43+E26</f>
        <v>179597881503</v>
      </c>
      <c r="F45" s="303" t="s">
        <v>206</v>
      </c>
      <c r="G45" s="298"/>
      <c r="H45" s="304">
        <f>+H28+H40</f>
        <v>145464525434</v>
      </c>
      <c r="I45" s="305">
        <f>+I28+I40</f>
        <v>179597881503</v>
      </c>
    </row>
    <row r="46" spans="2:12" x14ac:dyDescent="0.25">
      <c r="B46" s="312"/>
      <c r="C46" s="313"/>
      <c r="D46" s="314"/>
      <c r="E46" s="315"/>
      <c r="F46" s="316"/>
      <c r="G46" s="317"/>
      <c r="H46" s="313"/>
      <c r="I46" s="318"/>
    </row>
    <row r="47" spans="2:12" x14ac:dyDescent="0.25">
      <c r="F47" s="319"/>
      <c r="G47" s="291"/>
      <c r="H47" s="291"/>
      <c r="I47" s="306"/>
    </row>
    <row r="48" spans="2:12" x14ac:dyDescent="0.25">
      <c r="B48" s="250" t="s">
        <v>207</v>
      </c>
      <c r="C48" s="320" t="s">
        <v>133</v>
      </c>
      <c r="D48" s="321">
        <f>+D7</f>
        <v>45565</v>
      </c>
      <c r="E48" s="322">
        <f>+E7</f>
        <v>45291</v>
      </c>
      <c r="F48" s="250" t="s">
        <v>208</v>
      </c>
      <c r="G48" s="250" t="s">
        <v>133</v>
      </c>
      <c r="H48" s="322">
        <f>+D48</f>
        <v>45565</v>
      </c>
      <c r="I48" s="322">
        <f t="shared" ref="I48:I50" si="0">+E48</f>
        <v>45291</v>
      </c>
    </row>
    <row r="49" spans="2:9" x14ac:dyDescent="0.25">
      <c r="B49" s="323" t="s">
        <v>209</v>
      </c>
      <c r="C49" s="438">
        <v>12</v>
      </c>
      <c r="D49" s="324">
        <v>790469228040</v>
      </c>
      <c r="E49" s="324">
        <v>461434973832</v>
      </c>
      <c r="F49" s="323" t="s">
        <v>210</v>
      </c>
      <c r="G49" s="440">
        <v>12</v>
      </c>
      <c r="H49" s="324">
        <f>+D49</f>
        <v>790469228040</v>
      </c>
      <c r="I49" s="325">
        <f t="shared" si="0"/>
        <v>461434973832</v>
      </c>
    </row>
    <row r="50" spans="2:9" x14ac:dyDescent="0.25">
      <c r="B50" s="326" t="s">
        <v>211</v>
      </c>
      <c r="C50" s="439"/>
      <c r="D50" s="327">
        <v>26297113.289999999</v>
      </c>
      <c r="E50" s="327">
        <v>30015943.559999999</v>
      </c>
      <c r="F50" s="326" t="s">
        <v>212</v>
      </c>
      <c r="G50" s="441"/>
      <c r="H50" s="327">
        <f>+D50</f>
        <v>26297113.289999999</v>
      </c>
      <c r="I50" s="328">
        <f t="shared" si="0"/>
        <v>30015943.559999999</v>
      </c>
    </row>
    <row r="52" spans="2:9" x14ac:dyDescent="0.25">
      <c r="B52" s="1" t="s">
        <v>686</v>
      </c>
      <c r="E52" s="58"/>
    </row>
    <row r="53" spans="2:9" x14ac:dyDescent="0.25">
      <c r="D53" s="329"/>
      <c r="E53" s="58"/>
    </row>
    <row r="54" spans="2:9" x14ac:dyDescent="0.25">
      <c r="B54" s="238" t="s">
        <v>213</v>
      </c>
      <c r="D54" s="58"/>
      <c r="E54" s="58"/>
    </row>
    <row r="55" spans="2:9" x14ac:dyDescent="0.25">
      <c r="D55" s="58"/>
      <c r="E55" s="58"/>
    </row>
    <row r="56" spans="2:9" x14ac:dyDescent="0.25">
      <c r="D56" s="58"/>
      <c r="E56" s="58"/>
    </row>
    <row r="57" spans="2:9" x14ac:dyDescent="0.25">
      <c r="D57" s="58"/>
    </row>
    <row r="58" spans="2:9" x14ac:dyDescent="0.25">
      <c r="D58" s="58"/>
    </row>
    <row r="59" spans="2:9" x14ac:dyDescent="0.25">
      <c r="D59" s="58"/>
    </row>
    <row r="60" spans="2:9" x14ac:dyDescent="0.25">
      <c r="D60" s="58"/>
    </row>
  </sheetData>
  <mergeCells count="6">
    <mergeCell ref="B2:I2"/>
    <mergeCell ref="B3:I3"/>
    <mergeCell ref="B4:I4"/>
    <mergeCell ref="B5:I5"/>
    <mergeCell ref="C49:C50"/>
    <mergeCell ref="G49:G50"/>
  </mergeCells>
  <hyperlinks>
    <hyperlink ref="A1" location="ÍNDICE!A1" display="Indice" xr:uid="{0EB71D50-0B54-478A-8667-514F6BB43E98}"/>
    <hyperlink ref="C49" location="'10'!A35" display="'10'!A35" xr:uid="{BA0F2327-1ABF-4F3C-96D4-E40D0798CE05}"/>
    <hyperlink ref="G49" location="'10'!A35" display="'10'!A35" xr:uid="{EB5EB9DA-DCB7-4534-80F4-F06B59C144EA}"/>
  </hyperlinks>
  <pageMargins left="0.7" right="0.7" top="0.75" bottom="0.75" header="0.3" footer="0.3"/>
  <pageSetup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98E2E-9668-446E-9907-5FBB9C2F347D}">
  <sheetPr>
    <pageSetUpPr fitToPage="1"/>
  </sheetPr>
  <dimension ref="A1:I82"/>
  <sheetViews>
    <sheetView showGridLines="0" topLeftCell="A52" zoomScaleNormal="90" workbookViewId="0">
      <selection activeCell="H65" sqref="H65:I65"/>
    </sheetView>
  </sheetViews>
  <sheetFormatPr baseColWidth="10" defaultColWidth="11.42578125" defaultRowHeight="15" x14ac:dyDescent="0.25"/>
  <cols>
    <col min="1" max="1" width="2.85546875" style="1" customWidth="1"/>
    <col min="2" max="2" width="80.85546875" style="1" bestFit="1" customWidth="1"/>
    <col min="3" max="3" width="10.5703125" style="1" customWidth="1"/>
    <col min="4" max="5" width="22.140625" style="1" bestFit="1" customWidth="1"/>
    <col min="6" max="6" width="5" style="1" customWidth="1"/>
    <col min="7" max="7" width="2.85546875" style="1" customWidth="1"/>
    <col min="8" max="8" width="15.7109375" style="1" bestFit="1" customWidth="1"/>
    <col min="9" max="9" width="14.7109375" style="1" bestFit="1" customWidth="1"/>
    <col min="10" max="16384" width="11.42578125" style="1"/>
  </cols>
  <sheetData>
    <row r="1" spans="1:9" x14ac:dyDescent="0.25">
      <c r="A1" s="2" t="s">
        <v>31</v>
      </c>
    </row>
    <row r="2" spans="1:9" x14ac:dyDescent="0.25">
      <c r="B2" s="442" t="s">
        <v>129</v>
      </c>
      <c r="C2" s="442"/>
      <c r="D2" s="442"/>
      <c r="E2" s="442"/>
    </row>
    <row r="3" spans="1:9" x14ac:dyDescent="0.25">
      <c r="B3" s="443" t="s">
        <v>6</v>
      </c>
      <c r="C3" s="443"/>
      <c r="D3" s="443"/>
      <c r="E3" s="443"/>
    </row>
    <row r="4" spans="1:9" x14ac:dyDescent="0.25">
      <c r="B4" s="444" t="s">
        <v>214</v>
      </c>
      <c r="C4" s="444"/>
      <c r="D4" s="444"/>
      <c r="E4" s="444"/>
    </row>
    <row r="5" spans="1:9" x14ac:dyDescent="0.25">
      <c r="B5" s="444" t="s">
        <v>131</v>
      </c>
      <c r="C5" s="444"/>
      <c r="D5" s="444"/>
      <c r="E5" s="444"/>
    </row>
    <row r="6" spans="1:9" x14ac:dyDescent="0.25">
      <c r="B6" s="247"/>
      <c r="C6" s="247"/>
      <c r="D6" s="247"/>
      <c r="E6" s="248"/>
    </row>
    <row r="7" spans="1:9" x14ac:dyDescent="0.25">
      <c r="B7" s="249" t="s">
        <v>215</v>
      </c>
      <c r="C7" s="250" t="s">
        <v>133</v>
      </c>
      <c r="D7" s="251">
        <v>45565</v>
      </c>
      <c r="E7" s="252">
        <v>45199</v>
      </c>
    </row>
    <row r="8" spans="1:9" x14ac:dyDescent="0.25">
      <c r="B8" s="253"/>
      <c r="C8" s="254"/>
      <c r="D8" s="255"/>
      <c r="E8" s="256"/>
    </row>
    <row r="9" spans="1:9" x14ac:dyDescent="0.25">
      <c r="B9" s="257" t="s">
        <v>216</v>
      </c>
      <c r="C9" s="258"/>
      <c r="D9" s="259"/>
      <c r="E9" s="260"/>
    </row>
    <row r="10" spans="1:9" s="44" customFormat="1" x14ac:dyDescent="0.25">
      <c r="B10" s="261" t="s">
        <v>217</v>
      </c>
      <c r="C10" s="258"/>
      <c r="D10" s="259">
        <f>SUM(D11:D12)</f>
        <v>2436897978</v>
      </c>
      <c r="E10" s="259">
        <f>SUM(E11:E12)</f>
        <v>3841017681</v>
      </c>
      <c r="I10" s="58"/>
    </row>
    <row r="11" spans="1:9" x14ac:dyDescent="0.25">
      <c r="B11" s="114" t="s">
        <v>218</v>
      </c>
      <c r="C11" s="258"/>
      <c r="D11" s="262">
        <v>53404257</v>
      </c>
      <c r="E11" s="263">
        <v>10944822</v>
      </c>
    </row>
    <row r="12" spans="1:9" x14ac:dyDescent="0.25">
      <c r="B12" s="114" t="s">
        <v>219</v>
      </c>
      <c r="C12" s="258"/>
      <c r="D12" s="262">
        <v>2383493721</v>
      </c>
      <c r="E12" s="263">
        <v>3830072859</v>
      </c>
    </row>
    <row r="13" spans="1:9" x14ac:dyDescent="0.25">
      <c r="B13" s="264" t="s">
        <v>220</v>
      </c>
      <c r="C13" s="258"/>
      <c r="D13" s="265"/>
      <c r="E13" s="266">
        <v>0</v>
      </c>
    </row>
    <row r="14" spans="1:9" x14ac:dyDescent="0.25">
      <c r="B14" s="114" t="s">
        <v>221</v>
      </c>
      <c r="C14" s="258"/>
      <c r="D14" s="265">
        <v>0</v>
      </c>
      <c r="E14" s="263">
        <v>0</v>
      </c>
    </row>
    <row r="15" spans="1:9" x14ac:dyDescent="0.25">
      <c r="B15" s="114" t="s">
        <v>222</v>
      </c>
      <c r="C15" s="258"/>
      <c r="D15" s="344">
        <v>0</v>
      </c>
      <c r="E15" s="263">
        <v>0</v>
      </c>
    </row>
    <row r="16" spans="1:9" s="44" customFormat="1" x14ac:dyDescent="0.25">
      <c r="B16" s="267" t="s">
        <v>223</v>
      </c>
      <c r="C16" s="258"/>
      <c r="D16" s="259">
        <f>SUM(D17:D19)</f>
        <v>0</v>
      </c>
      <c r="E16" s="259">
        <f>SUM(E17:E19)</f>
        <v>0</v>
      </c>
    </row>
    <row r="17" spans="2:9" x14ac:dyDescent="0.25">
      <c r="B17" s="268" t="s">
        <v>224</v>
      </c>
      <c r="C17" s="258"/>
      <c r="D17" s="265">
        <v>0</v>
      </c>
      <c r="E17" s="263">
        <v>0</v>
      </c>
    </row>
    <row r="18" spans="2:9" x14ac:dyDescent="0.25">
      <c r="B18" s="268" t="s">
        <v>225</v>
      </c>
      <c r="C18" s="258"/>
      <c r="D18" s="265">
        <v>0</v>
      </c>
      <c r="E18" s="263">
        <v>0</v>
      </c>
    </row>
    <row r="19" spans="2:9" x14ac:dyDescent="0.25">
      <c r="B19" s="268"/>
      <c r="C19" s="258"/>
      <c r="D19" s="265"/>
      <c r="E19" s="263"/>
    </row>
    <row r="20" spans="2:9" x14ac:dyDescent="0.25">
      <c r="B20" s="268" t="s">
        <v>226</v>
      </c>
      <c r="C20" s="258"/>
      <c r="D20" s="265">
        <v>0</v>
      </c>
      <c r="E20" s="263">
        <v>0</v>
      </c>
    </row>
    <row r="21" spans="2:9" x14ac:dyDescent="0.25">
      <c r="B21" s="114" t="s">
        <v>227</v>
      </c>
      <c r="C21" s="258"/>
      <c r="D21" s="265">
        <v>0</v>
      </c>
      <c r="E21" s="263">
        <v>0</v>
      </c>
    </row>
    <row r="22" spans="2:9" x14ac:dyDescent="0.25">
      <c r="B22" s="114" t="s">
        <v>228</v>
      </c>
      <c r="C22" s="258"/>
      <c r="D22" s="265">
        <v>2171235631</v>
      </c>
      <c r="E22" s="263">
        <v>1939130169</v>
      </c>
    </row>
    <row r="23" spans="2:9" x14ac:dyDescent="0.25">
      <c r="B23" s="114" t="s">
        <v>229</v>
      </c>
      <c r="C23" s="258"/>
      <c r="D23" s="265">
        <v>6922952695</v>
      </c>
      <c r="E23" s="263">
        <v>8314136165</v>
      </c>
    </row>
    <row r="24" spans="2:9" x14ac:dyDescent="0.25">
      <c r="B24" s="114" t="s">
        <v>230</v>
      </c>
      <c r="C24" s="258"/>
      <c r="D24" s="271">
        <v>6991972850</v>
      </c>
      <c r="E24" s="263">
        <v>290073649</v>
      </c>
    </row>
    <row r="25" spans="2:9" x14ac:dyDescent="0.25">
      <c r="B25" s="114" t="s">
        <v>231</v>
      </c>
      <c r="C25" s="258"/>
      <c r="D25" s="271">
        <v>-941464368</v>
      </c>
      <c r="E25" s="263">
        <v>-636248462</v>
      </c>
    </row>
    <row r="26" spans="2:9" x14ac:dyDescent="0.25">
      <c r="B26" s="114" t="s">
        <v>232</v>
      </c>
      <c r="C26" s="269"/>
      <c r="D26" s="265">
        <v>0</v>
      </c>
      <c r="E26" s="263">
        <v>0</v>
      </c>
    </row>
    <row r="27" spans="2:9" x14ac:dyDescent="0.25">
      <c r="B27" s="270" t="s">
        <v>676</v>
      </c>
      <c r="C27" s="269" t="s">
        <v>148</v>
      </c>
      <c r="D27" s="265">
        <v>17732994395</v>
      </c>
      <c r="E27" s="409">
        <v>14924256818</v>
      </c>
      <c r="G27" s="43"/>
      <c r="H27" s="58"/>
      <c r="I27" s="58"/>
    </row>
    <row r="28" spans="2:9" x14ac:dyDescent="0.25">
      <c r="B28" s="114" t="s">
        <v>233</v>
      </c>
      <c r="C28" s="258"/>
      <c r="D28" s="265">
        <v>0</v>
      </c>
      <c r="E28" s="263">
        <v>0</v>
      </c>
    </row>
    <row r="29" spans="2:9" x14ac:dyDescent="0.25">
      <c r="B29" s="114" t="s">
        <v>677</v>
      </c>
      <c r="C29" s="258" t="s">
        <v>234</v>
      </c>
      <c r="D29" s="271">
        <v>1279090718</v>
      </c>
      <c r="E29" s="263">
        <v>886385279</v>
      </c>
      <c r="I29" s="58"/>
    </row>
    <row r="30" spans="2:9" x14ac:dyDescent="0.25">
      <c r="B30" s="114"/>
      <c r="C30" s="258"/>
      <c r="D30" s="259"/>
      <c r="E30" s="258"/>
    </row>
    <row r="31" spans="2:9" x14ac:dyDescent="0.25">
      <c r="B31" s="272" t="s">
        <v>235</v>
      </c>
      <c r="C31" s="258"/>
      <c r="D31" s="259">
        <f>SUM(D32:D34)</f>
        <v>4449013992</v>
      </c>
      <c r="E31" s="266">
        <f>SUM(E32:E34)</f>
        <v>8836394333</v>
      </c>
      <c r="I31" s="43"/>
    </row>
    <row r="32" spans="2:9" x14ac:dyDescent="0.25">
      <c r="B32" s="114" t="s">
        <v>236</v>
      </c>
      <c r="C32" s="258"/>
      <c r="D32" s="265">
        <v>2817551251</v>
      </c>
      <c r="E32" s="265">
        <v>3047008069</v>
      </c>
    </row>
    <row r="33" spans="2:9" x14ac:dyDescent="0.25">
      <c r="B33" s="114" t="s">
        <v>237</v>
      </c>
      <c r="C33" s="258"/>
      <c r="D33" s="265">
        <v>1165475567</v>
      </c>
      <c r="E33" s="265">
        <v>879635520</v>
      </c>
    </row>
    <row r="34" spans="2:9" x14ac:dyDescent="0.25">
      <c r="B34" s="114" t="s">
        <v>238</v>
      </c>
      <c r="C34" s="258" t="s">
        <v>239</v>
      </c>
      <c r="D34" s="265">
        <v>465987174</v>
      </c>
      <c r="E34" s="265">
        <v>4909750744</v>
      </c>
    </row>
    <row r="35" spans="2:9" x14ac:dyDescent="0.25">
      <c r="B35" s="114"/>
      <c r="C35" s="258"/>
      <c r="D35" s="265"/>
      <c r="E35" s="263"/>
    </row>
    <row r="36" spans="2:9" x14ac:dyDescent="0.25">
      <c r="B36" s="272" t="s">
        <v>240</v>
      </c>
      <c r="C36" s="258"/>
      <c r="D36" s="259">
        <f>+D10+D16+SUM(D20:D29)-D31</f>
        <v>32144665907</v>
      </c>
      <c r="E36" s="259">
        <f>+E10+E16+SUM(E20:E29)-E31</f>
        <v>20722356966</v>
      </c>
      <c r="I36" s="43"/>
    </row>
    <row r="37" spans="2:9" x14ac:dyDescent="0.25">
      <c r="B37" s="272"/>
      <c r="C37" s="258"/>
      <c r="D37" s="259"/>
      <c r="E37" s="258"/>
    </row>
    <row r="38" spans="2:9" x14ac:dyDescent="0.25">
      <c r="B38" s="272" t="s">
        <v>241</v>
      </c>
      <c r="C38" s="258"/>
      <c r="D38" s="259">
        <f>SUM(D39:D41)</f>
        <v>1220890377</v>
      </c>
      <c r="E38" s="266">
        <f>SUM(E39:E41)</f>
        <v>885828943</v>
      </c>
      <c r="I38" s="43"/>
    </row>
    <row r="39" spans="2:9" x14ac:dyDescent="0.25">
      <c r="B39" s="114" t="s">
        <v>242</v>
      </c>
      <c r="C39" s="258"/>
      <c r="D39" s="265">
        <v>173490936</v>
      </c>
      <c r="E39" s="265">
        <v>56782167</v>
      </c>
    </row>
    <row r="40" spans="2:9" x14ac:dyDescent="0.25">
      <c r="B40" s="114" t="s">
        <v>243</v>
      </c>
      <c r="C40" s="258"/>
      <c r="D40" s="265">
        <v>116082494</v>
      </c>
      <c r="E40" s="265"/>
    </row>
    <row r="41" spans="2:9" x14ac:dyDescent="0.25">
      <c r="B41" s="114" t="s">
        <v>244</v>
      </c>
      <c r="C41" s="258" t="s">
        <v>239</v>
      </c>
      <c r="D41" s="265">
        <v>931316947</v>
      </c>
      <c r="E41" s="265">
        <v>829046776</v>
      </c>
    </row>
    <row r="42" spans="2:9" x14ac:dyDescent="0.25">
      <c r="B42" s="272" t="s">
        <v>245</v>
      </c>
      <c r="C42" s="258"/>
      <c r="D42" s="259">
        <f>SUM(D43:D51)</f>
        <v>12044480146</v>
      </c>
      <c r="E42" s="266">
        <f>SUM(E43:E51)</f>
        <v>9043947889</v>
      </c>
      <c r="I42" s="43"/>
    </row>
    <row r="43" spans="2:9" x14ac:dyDescent="0.25">
      <c r="B43" s="114" t="s">
        <v>246</v>
      </c>
      <c r="C43" s="258"/>
      <c r="D43" s="265">
        <v>7415726616</v>
      </c>
      <c r="E43" s="263">
        <v>5069181098</v>
      </c>
    </row>
    <row r="44" spans="2:9" x14ac:dyDescent="0.25">
      <c r="B44" s="114" t="s">
        <v>247</v>
      </c>
      <c r="C44" s="258"/>
      <c r="D44" s="265">
        <v>269876153</v>
      </c>
      <c r="E44" s="263">
        <v>202265523</v>
      </c>
    </row>
    <row r="45" spans="2:9" x14ac:dyDescent="0.25">
      <c r="B45" s="114" t="s">
        <v>248</v>
      </c>
      <c r="C45" s="258"/>
      <c r="D45" s="265">
        <v>33401517</v>
      </c>
      <c r="E45" s="263">
        <v>41507040</v>
      </c>
    </row>
    <row r="46" spans="2:9" x14ac:dyDescent="0.25">
      <c r="B46" s="114" t="s">
        <v>249</v>
      </c>
      <c r="C46" s="258"/>
      <c r="D46" s="265">
        <v>888797916</v>
      </c>
      <c r="E46" s="265">
        <v>773734511</v>
      </c>
    </row>
    <row r="47" spans="2:9" x14ac:dyDescent="0.25">
      <c r="B47" s="114" t="s">
        <v>250</v>
      </c>
      <c r="C47" s="258"/>
      <c r="D47" s="265">
        <v>205949410</v>
      </c>
      <c r="E47" s="265">
        <v>324906223</v>
      </c>
    </row>
    <row r="48" spans="2:9" x14ac:dyDescent="0.25">
      <c r="B48" s="114" t="s">
        <v>251</v>
      </c>
      <c r="C48" s="258"/>
      <c r="D48" s="265">
        <v>5665315</v>
      </c>
      <c r="E48" s="265">
        <v>9648318</v>
      </c>
    </row>
    <row r="49" spans="2:9" x14ac:dyDescent="0.25">
      <c r="B49" s="114" t="s">
        <v>252</v>
      </c>
      <c r="C49" s="258"/>
      <c r="D49" s="265">
        <v>598117</v>
      </c>
      <c r="E49" s="265">
        <v>20085053</v>
      </c>
    </row>
    <row r="50" spans="2:9" x14ac:dyDescent="0.25">
      <c r="B50" s="114" t="s">
        <v>253</v>
      </c>
      <c r="C50" s="258"/>
      <c r="D50" s="265">
        <v>95893782</v>
      </c>
      <c r="E50" s="263">
        <v>58529698</v>
      </c>
    </row>
    <row r="51" spans="2:9" x14ac:dyDescent="0.25">
      <c r="B51" s="114" t="s">
        <v>254</v>
      </c>
      <c r="C51" s="258" t="s">
        <v>239</v>
      </c>
      <c r="D51" s="265">
        <v>3128571320</v>
      </c>
      <c r="E51" s="263">
        <v>2544090425</v>
      </c>
    </row>
    <row r="52" spans="2:9" x14ac:dyDescent="0.25">
      <c r="B52" s="114"/>
      <c r="C52" s="258"/>
      <c r="D52" s="265"/>
      <c r="E52" s="263"/>
    </row>
    <row r="53" spans="2:9" x14ac:dyDescent="0.25">
      <c r="B53" s="272" t="s">
        <v>255</v>
      </c>
      <c r="C53" s="258"/>
      <c r="D53" s="266">
        <f>+D36-D38-D42</f>
        <v>18879295384</v>
      </c>
      <c r="E53" s="266">
        <f>+E36-E38-E42</f>
        <v>10792580134</v>
      </c>
      <c r="I53" s="43"/>
    </row>
    <row r="54" spans="2:9" x14ac:dyDescent="0.25">
      <c r="B54" s="272"/>
      <c r="C54" s="258"/>
      <c r="D54" s="259"/>
      <c r="E54" s="258"/>
    </row>
    <row r="55" spans="2:9" x14ac:dyDescent="0.25">
      <c r="B55" s="272" t="s">
        <v>256</v>
      </c>
      <c r="C55" s="258" t="s">
        <v>257</v>
      </c>
      <c r="D55" s="259">
        <f>SUM(D56)</f>
        <v>2530645</v>
      </c>
      <c r="E55" s="259">
        <f>SUM(E56:E57)</f>
        <v>44753308</v>
      </c>
    </row>
    <row r="56" spans="2:9" x14ac:dyDescent="0.25">
      <c r="B56" s="114" t="s">
        <v>258</v>
      </c>
      <c r="C56" s="258"/>
      <c r="D56" s="265">
        <v>2530645</v>
      </c>
      <c r="E56" s="265">
        <v>44753308</v>
      </c>
    </row>
    <row r="57" spans="2:9" x14ac:dyDescent="0.25">
      <c r="B57" s="114" t="s">
        <v>259</v>
      </c>
      <c r="C57" s="258"/>
      <c r="D57" s="273">
        <v>0</v>
      </c>
      <c r="E57" s="263"/>
    </row>
    <row r="58" spans="2:9" x14ac:dyDescent="0.25">
      <c r="B58" s="114"/>
      <c r="C58" s="258"/>
      <c r="D58" s="259"/>
      <c r="E58" s="258"/>
    </row>
    <row r="59" spans="2:9" x14ac:dyDescent="0.25">
      <c r="B59" s="272" t="s">
        <v>260</v>
      </c>
      <c r="C59" s="258"/>
      <c r="D59" s="259">
        <f>+D60-D63</f>
        <v>-5656880725</v>
      </c>
      <c r="E59" s="266">
        <f>+E60-E63</f>
        <v>-3910307083</v>
      </c>
    </row>
    <row r="60" spans="2:9" x14ac:dyDescent="0.25">
      <c r="B60" s="272" t="s">
        <v>261</v>
      </c>
      <c r="C60" s="258"/>
      <c r="D60" s="259">
        <f>SUM(D61:D62)</f>
        <v>4204627352</v>
      </c>
      <c r="E60" s="266">
        <f>SUM(E61:E62)</f>
        <v>3721926304</v>
      </c>
    </row>
    <row r="61" spans="2:9" x14ac:dyDescent="0.25">
      <c r="B61" s="114" t="s">
        <v>262</v>
      </c>
      <c r="C61" s="258"/>
      <c r="D61" s="265">
        <v>0</v>
      </c>
      <c r="E61" s="263" t="s">
        <v>263</v>
      </c>
    </row>
    <row r="62" spans="2:9" x14ac:dyDescent="0.25">
      <c r="B62" s="114" t="s">
        <v>264</v>
      </c>
      <c r="C62" s="258"/>
      <c r="D62" s="265">
        <v>4204627352</v>
      </c>
      <c r="E62" s="265">
        <v>3721926304</v>
      </c>
      <c r="H62" s="43"/>
      <c r="I62" s="58"/>
    </row>
    <row r="63" spans="2:9" x14ac:dyDescent="0.25">
      <c r="B63" s="272" t="s">
        <v>265</v>
      </c>
      <c r="C63" s="258"/>
      <c r="D63" s="259">
        <f>SUM(D64:D65)</f>
        <v>9861508077</v>
      </c>
      <c r="E63" s="266">
        <f>SUM(E64:E65)</f>
        <v>7632233387</v>
      </c>
    </row>
    <row r="64" spans="2:9" x14ac:dyDescent="0.25">
      <c r="B64" s="114" t="s">
        <v>266</v>
      </c>
      <c r="C64" s="258"/>
      <c r="D64" s="265">
        <v>5278373081</v>
      </c>
      <c r="E64" s="263">
        <v>4219325247</v>
      </c>
    </row>
    <row r="65" spans="2:9" x14ac:dyDescent="0.25">
      <c r="B65" s="114" t="s">
        <v>264</v>
      </c>
      <c r="C65" s="258"/>
      <c r="D65" s="271">
        <v>4583134996</v>
      </c>
      <c r="E65" s="263">
        <v>3412908140</v>
      </c>
      <c r="H65" s="43"/>
      <c r="I65" s="43"/>
    </row>
    <row r="66" spans="2:9" x14ac:dyDescent="0.25">
      <c r="B66" s="114"/>
      <c r="C66" s="258"/>
      <c r="D66" s="259"/>
      <c r="E66" s="258"/>
      <c r="I66" s="43"/>
    </row>
    <row r="67" spans="2:9" x14ac:dyDescent="0.25">
      <c r="B67" s="272" t="s">
        <v>267</v>
      </c>
      <c r="C67" s="258"/>
      <c r="D67" s="259">
        <f>SUM(D68:D69)</f>
        <v>77015945</v>
      </c>
      <c r="E67" s="259">
        <f>SUM(E68:E69)</f>
        <v>0</v>
      </c>
    </row>
    <row r="68" spans="2:9" x14ac:dyDescent="0.25">
      <c r="B68" s="114" t="s">
        <v>268</v>
      </c>
      <c r="C68" s="258"/>
      <c r="D68" s="265">
        <v>0</v>
      </c>
      <c r="E68" s="263">
        <v>0</v>
      </c>
    </row>
    <row r="69" spans="2:9" x14ac:dyDescent="0.25">
      <c r="B69" s="114" t="s">
        <v>269</v>
      </c>
      <c r="C69" s="258"/>
      <c r="D69" s="271">
        <v>77015945</v>
      </c>
      <c r="E69" s="263"/>
    </row>
    <row r="70" spans="2:9" x14ac:dyDescent="0.25">
      <c r="B70" s="114"/>
      <c r="C70" s="258"/>
      <c r="D70" s="265"/>
      <c r="E70" s="258"/>
    </row>
    <row r="71" spans="2:9" x14ac:dyDescent="0.25">
      <c r="B71" s="272" t="s">
        <v>270</v>
      </c>
      <c r="C71" s="258"/>
      <c r="D71" s="259">
        <f>SUM(D72:D73)</f>
        <v>0</v>
      </c>
      <c r="E71" s="259">
        <f>-SUM(E72:E73)</f>
        <v>-20316412</v>
      </c>
    </row>
    <row r="72" spans="2:9" x14ac:dyDescent="0.25">
      <c r="B72" s="114" t="s">
        <v>271</v>
      </c>
      <c r="C72" s="258"/>
      <c r="D72" s="265">
        <v>0</v>
      </c>
      <c r="E72" s="263">
        <v>0</v>
      </c>
    </row>
    <row r="73" spans="2:9" x14ac:dyDescent="0.25">
      <c r="B73" s="114" t="s">
        <v>272</v>
      </c>
      <c r="C73" s="258"/>
      <c r="D73" s="265">
        <v>0</v>
      </c>
      <c r="E73" s="265">
        <v>20316412</v>
      </c>
    </row>
    <row r="74" spans="2:9" x14ac:dyDescent="0.25">
      <c r="B74" s="114"/>
      <c r="C74" s="258"/>
      <c r="D74" s="260"/>
      <c r="E74" s="258"/>
    </row>
    <row r="75" spans="2:9" x14ac:dyDescent="0.25">
      <c r="B75" s="115" t="s">
        <v>273</v>
      </c>
      <c r="C75" s="274"/>
      <c r="D75" s="275">
        <f>+D53+D55+D59-D67-D71</f>
        <v>13147929359</v>
      </c>
      <c r="E75" s="275">
        <f>+E53+E55+E59+E67+E71</f>
        <v>6906709947</v>
      </c>
      <c r="I75" s="43"/>
    </row>
    <row r="76" spans="2:9" x14ac:dyDescent="0.25">
      <c r="B76" s="115" t="s">
        <v>274</v>
      </c>
      <c r="C76" s="274"/>
      <c r="D76" s="275">
        <v>0</v>
      </c>
      <c r="E76" s="276">
        <v>0</v>
      </c>
    </row>
    <row r="77" spans="2:9" ht="15.75" thickBot="1" x14ac:dyDescent="0.3">
      <c r="B77" s="277" t="s">
        <v>275</v>
      </c>
      <c r="C77" s="274"/>
      <c r="D77" s="278">
        <f>+D75-D76</f>
        <v>13147929359</v>
      </c>
      <c r="E77" s="279">
        <f>+E75-E76</f>
        <v>6906709947</v>
      </c>
    </row>
    <row r="78" spans="2:9" ht="15.75" thickTop="1" x14ac:dyDescent="0.25">
      <c r="B78" s="238"/>
      <c r="C78" s="238"/>
      <c r="D78" s="238"/>
      <c r="E78" s="238"/>
      <c r="F78" s="238"/>
      <c r="G78" s="238"/>
    </row>
    <row r="79" spans="2:9" x14ac:dyDescent="0.25">
      <c r="E79" s="43"/>
    </row>
    <row r="80" spans="2:9" x14ac:dyDescent="0.25">
      <c r="B80" s="238" t="s">
        <v>213</v>
      </c>
      <c r="D80" s="43"/>
      <c r="E80" s="58"/>
    </row>
    <row r="81" spans="2:5" x14ac:dyDescent="0.25">
      <c r="D81" s="43"/>
      <c r="E81" s="43"/>
    </row>
    <row r="82" spans="2:5" x14ac:dyDescent="0.25">
      <c r="B82" s="1" t="s">
        <v>678</v>
      </c>
      <c r="D82" s="58"/>
    </row>
  </sheetData>
  <mergeCells count="4">
    <mergeCell ref="B2:E2"/>
    <mergeCell ref="B3:E3"/>
    <mergeCell ref="B4:E4"/>
    <mergeCell ref="B5:E5"/>
  </mergeCells>
  <hyperlinks>
    <hyperlink ref="A1" location="ÍNDICE!A1" display="Indice" xr:uid="{AF95ED49-9A71-4304-999B-0021030C25E3}"/>
  </hyperlinks>
  <pageMargins left="0.7" right="0.7" top="0.75" bottom="0.75" header="0.3" footer="0.3"/>
  <pageSetup fitToHeight="0" orientation="portrait" r:id="rId1"/>
  <ignoredErrors>
    <ignoredError sqref="E42 E60 D16:E16 E1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CBB84-B9CD-4D5D-9AE2-72957592747A}">
  <sheetPr>
    <pageSetUpPr fitToPage="1"/>
  </sheetPr>
  <dimension ref="A1:G44"/>
  <sheetViews>
    <sheetView showGridLines="0" topLeftCell="A37" zoomScaleNormal="100" workbookViewId="0">
      <selection activeCell="E34" sqref="E34"/>
    </sheetView>
  </sheetViews>
  <sheetFormatPr baseColWidth="10" defaultColWidth="11.42578125" defaultRowHeight="15" x14ac:dyDescent="0.25"/>
  <cols>
    <col min="1" max="1" width="2.85546875" style="1" customWidth="1"/>
    <col min="2" max="2" width="2.7109375" style="1" customWidth="1"/>
    <col min="3" max="3" width="101.140625" style="1" bestFit="1" customWidth="1"/>
    <col min="4" max="4" width="4.28515625" style="1" customWidth="1"/>
    <col min="5" max="5" width="24.7109375" style="1" bestFit="1" customWidth="1"/>
    <col min="6" max="6" width="23.42578125" style="1" bestFit="1" customWidth="1"/>
    <col min="7" max="7" width="2.85546875" style="1" customWidth="1"/>
    <col min="8" max="16384" width="11.42578125" style="1"/>
  </cols>
  <sheetData>
    <row r="1" spans="1:7" x14ac:dyDescent="0.25">
      <c r="A1" s="2" t="s">
        <v>31</v>
      </c>
    </row>
    <row r="2" spans="1:7" x14ac:dyDescent="0.25">
      <c r="B2" s="442" t="s">
        <v>129</v>
      </c>
      <c r="C2" s="442"/>
      <c r="D2" s="442"/>
      <c r="E2" s="442"/>
      <c r="F2" s="442"/>
      <c r="G2" s="442"/>
    </row>
    <row r="3" spans="1:7" x14ac:dyDescent="0.25">
      <c r="B3" s="443" t="s">
        <v>276</v>
      </c>
      <c r="C3" s="443"/>
      <c r="D3" s="443"/>
      <c r="E3" s="443"/>
      <c r="F3" s="443"/>
      <c r="G3" s="443"/>
    </row>
    <row r="4" spans="1:7" x14ac:dyDescent="0.25">
      <c r="B4" s="437" t="str">
        <f>+'03'!B4</f>
        <v>Correspondiente al 30/09/2024, presentado en forma comparativa con el ejercicio cerrado al 30/09/2023</v>
      </c>
      <c r="C4" s="437"/>
      <c r="D4" s="437"/>
      <c r="E4" s="437"/>
      <c r="F4" s="437"/>
      <c r="G4" s="437"/>
    </row>
    <row r="5" spans="1:7" x14ac:dyDescent="0.25">
      <c r="B5" s="406"/>
      <c r="C5" s="406"/>
      <c r="D5" s="406"/>
      <c r="E5" s="406"/>
      <c r="F5" s="406"/>
      <c r="G5" s="406"/>
    </row>
    <row r="6" spans="1:7" x14ac:dyDescent="0.25">
      <c r="E6" s="239">
        <f>+'03'!D7</f>
        <v>45565</v>
      </c>
      <c r="F6" s="239">
        <f>+'03'!E7</f>
        <v>45199</v>
      </c>
      <c r="G6" s="240"/>
    </row>
    <row r="7" spans="1:7" x14ac:dyDescent="0.25">
      <c r="B7" s="44" t="s">
        <v>277</v>
      </c>
      <c r="C7" s="3" t="s">
        <v>278</v>
      </c>
      <c r="D7" s="44"/>
      <c r="E7" s="44"/>
      <c r="F7" s="129"/>
      <c r="G7" s="129"/>
    </row>
    <row r="8" spans="1:7" x14ac:dyDescent="0.25">
      <c r="B8" s="241"/>
      <c r="C8" s="1" t="s">
        <v>279</v>
      </c>
      <c r="E8" s="242">
        <v>31858698853</v>
      </c>
      <c r="F8" s="242">
        <v>27813695835</v>
      </c>
      <c r="G8" s="242"/>
    </row>
    <row r="9" spans="1:7" x14ac:dyDescent="0.25">
      <c r="C9" s="1" t="s">
        <v>280</v>
      </c>
      <c r="E9" s="242">
        <v>-6895556924</v>
      </c>
      <c r="F9" s="242">
        <v>-5286218020</v>
      </c>
      <c r="G9" s="242"/>
    </row>
    <row r="10" spans="1:7" x14ac:dyDescent="0.25">
      <c r="C10" s="1" t="s">
        <v>281</v>
      </c>
      <c r="E10" s="242">
        <v>0</v>
      </c>
      <c r="F10" s="242">
        <v>82151713</v>
      </c>
      <c r="G10" s="242"/>
    </row>
    <row r="11" spans="1:7" x14ac:dyDescent="0.25">
      <c r="B11" s="143"/>
      <c r="C11" s="84" t="s">
        <v>282</v>
      </c>
      <c r="D11" s="143"/>
      <c r="E11" s="243">
        <f>SUM(E8:E10)</f>
        <v>24963141929</v>
      </c>
      <c r="F11" s="243">
        <f>SUM(F8:F10)</f>
        <v>22609629528</v>
      </c>
      <c r="G11" s="243"/>
    </row>
    <row r="12" spans="1:7" x14ac:dyDescent="0.25">
      <c r="B12" s="44"/>
      <c r="C12" s="44" t="s">
        <v>283</v>
      </c>
      <c r="D12" s="44"/>
      <c r="E12" s="244">
        <v>0</v>
      </c>
      <c r="F12" s="244">
        <v>0</v>
      </c>
      <c r="G12" s="244"/>
    </row>
    <row r="13" spans="1:7" x14ac:dyDescent="0.25">
      <c r="C13" s="1" t="s">
        <v>284</v>
      </c>
      <c r="E13" s="242">
        <v>0</v>
      </c>
      <c r="F13" s="242">
        <v>0</v>
      </c>
      <c r="G13" s="242"/>
    </row>
    <row r="14" spans="1:7" x14ac:dyDescent="0.25">
      <c r="B14" s="241"/>
      <c r="C14" s="44" t="s">
        <v>285</v>
      </c>
      <c r="D14" s="44"/>
      <c r="E14" s="243">
        <f>SUM(E15)</f>
        <v>-12853200450</v>
      </c>
      <c r="F14" s="244">
        <f>SUM(F15)</f>
        <v>-9981899087</v>
      </c>
      <c r="G14" s="244"/>
    </row>
    <row r="15" spans="1:7" x14ac:dyDescent="0.25">
      <c r="C15" s="1" t="s">
        <v>286</v>
      </c>
      <c r="E15" s="242">
        <v>-12853200450</v>
      </c>
      <c r="F15" s="242">
        <v>-9981899087</v>
      </c>
      <c r="G15" s="242"/>
    </row>
    <row r="16" spans="1:7" x14ac:dyDescent="0.25">
      <c r="B16" s="44"/>
      <c r="C16" s="44" t="s">
        <v>287</v>
      </c>
      <c r="D16" s="44"/>
      <c r="E16" s="244">
        <f>+E11+E14</f>
        <v>12109941479</v>
      </c>
      <c r="F16" s="244">
        <f>+F11+F14</f>
        <v>12627730441</v>
      </c>
      <c r="G16" s="244"/>
    </row>
    <row r="17" spans="2:7" x14ac:dyDescent="0.25">
      <c r="C17" s="1" t="s">
        <v>288</v>
      </c>
      <c r="E17" s="242">
        <v>-43530966</v>
      </c>
      <c r="F17" s="242">
        <v>-4096815</v>
      </c>
      <c r="G17" s="242"/>
    </row>
    <row r="18" spans="2:7" x14ac:dyDescent="0.25">
      <c r="C18" s="44" t="s">
        <v>289</v>
      </c>
      <c r="E18" s="244">
        <f>+E16+E17</f>
        <v>12066410513</v>
      </c>
      <c r="F18" s="244">
        <f>+F16+F17</f>
        <v>12623633626</v>
      </c>
      <c r="G18" s="244"/>
    </row>
    <row r="19" spans="2:7" x14ac:dyDescent="0.25">
      <c r="C19" s="44"/>
      <c r="E19" s="242"/>
      <c r="F19" s="242"/>
      <c r="G19" s="244"/>
    </row>
    <row r="20" spans="2:7" x14ac:dyDescent="0.25">
      <c r="B20" s="44" t="s">
        <v>290</v>
      </c>
      <c r="C20" s="3" t="s">
        <v>291</v>
      </c>
      <c r="D20" s="44"/>
      <c r="E20" s="244"/>
      <c r="F20" s="244"/>
      <c r="G20" s="244"/>
    </row>
    <row r="21" spans="2:7" x14ac:dyDescent="0.25">
      <c r="C21" s="1" t="s">
        <v>292</v>
      </c>
      <c r="E21" s="242">
        <v>4010962656</v>
      </c>
      <c r="F21" s="242">
        <v>0</v>
      </c>
      <c r="G21" s="242"/>
    </row>
    <row r="22" spans="2:7" x14ac:dyDescent="0.25">
      <c r="C22" s="1" t="s">
        <v>149</v>
      </c>
      <c r="E22" s="242">
        <v>36120969237</v>
      </c>
      <c r="F22" s="242">
        <v>55458437412</v>
      </c>
      <c r="G22" s="242"/>
    </row>
    <row r="23" spans="2:7" x14ac:dyDescent="0.25">
      <c r="C23" s="1" t="s">
        <v>293</v>
      </c>
      <c r="E23" s="242">
        <v>-52631000</v>
      </c>
      <c r="F23" s="242">
        <v>-728983000</v>
      </c>
      <c r="G23" s="242"/>
    </row>
    <row r="24" spans="2:7" x14ac:dyDescent="0.25">
      <c r="C24" s="1" t="s">
        <v>294</v>
      </c>
      <c r="E24" s="242">
        <v>-152049642</v>
      </c>
      <c r="F24" s="242">
        <v>-114347677</v>
      </c>
      <c r="G24" s="242"/>
    </row>
    <row r="25" spans="2:7" x14ac:dyDescent="0.25">
      <c r="C25" s="1" t="s">
        <v>295</v>
      </c>
      <c r="E25" s="242">
        <v>0</v>
      </c>
      <c r="F25" s="242">
        <v>0</v>
      </c>
      <c r="G25" s="242"/>
    </row>
    <row r="26" spans="2:7" x14ac:dyDescent="0.25">
      <c r="B26" s="446"/>
      <c r="C26" s="1" t="s">
        <v>296</v>
      </c>
      <c r="E26" s="242">
        <v>0</v>
      </c>
      <c r="F26" s="242">
        <v>0</v>
      </c>
      <c r="G26" s="242"/>
    </row>
    <row r="27" spans="2:7" x14ac:dyDescent="0.25">
      <c r="B27" s="446"/>
      <c r="C27" s="1" t="s">
        <v>297</v>
      </c>
      <c r="E27" s="242">
        <v>0</v>
      </c>
      <c r="F27" s="242">
        <v>4116761286</v>
      </c>
      <c r="G27" s="242"/>
    </row>
    <row r="28" spans="2:7" x14ac:dyDescent="0.25">
      <c r="C28" s="44" t="s">
        <v>298</v>
      </c>
      <c r="D28" s="245"/>
      <c r="E28" s="244">
        <f>SUM(E21:E27)</f>
        <v>39927251251</v>
      </c>
      <c r="F28" s="244">
        <f>SUM(F21:F27)</f>
        <v>58731868021</v>
      </c>
      <c r="G28" s="244"/>
    </row>
    <row r="29" spans="2:7" x14ac:dyDescent="0.25">
      <c r="B29" s="241"/>
      <c r="E29" s="242"/>
      <c r="F29" s="242"/>
      <c r="G29" s="242"/>
    </row>
    <row r="30" spans="2:7" x14ac:dyDescent="0.25">
      <c r="B30" s="44" t="s">
        <v>299</v>
      </c>
      <c r="C30" s="3" t="s">
        <v>300</v>
      </c>
      <c r="D30" s="44"/>
      <c r="E30" s="244"/>
      <c r="F30" s="244"/>
      <c r="G30" s="244"/>
    </row>
    <row r="31" spans="2:7" x14ac:dyDescent="0.25">
      <c r="B31" s="241"/>
      <c r="C31" s="1" t="s">
        <v>301</v>
      </c>
      <c r="E31" s="242"/>
      <c r="F31" s="242">
        <v>0</v>
      </c>
      <c r="G31" s="242"/>
    </row>
    <row r="32" spans="2:7" x14ac:dyDescent="0.25">
      <c r="C32" s="1" t="s">
        <v>302</v>
      </c>
      <c r="E32" s="242">
        <v>-39601678892</v>
      </c>
      <c r="F32" s="242">
        <v>-49060224605</v>
      </c>
      <c r="G32" s="242"/>
    </row>
    <row r="33" spans="2:7" x14ac:dyDescent="0.25">
      <c r="B33" s="241"/>
      <c r="C33" s="1" t="s">
        <v>303</v>
      </c>
      <c r="E33" s="242">
        <v>-7619809239</v>
      </c>
      <c r="F33" s="242">
        <v>-5783602895</v>
      </c>
      <c r="G33" s="242"/>
    </row>
    <row r="34" spans="2:7" x14ac:dyDescent="0.25">
      <c r="C34" s="1" t="s">
        <v>266</v>
      </c>
      <c r="E34" s="242">
        <v>-5230151070</v>
      </c>
      <c r="F34" s="242">
        <v>-8870384824</v>
      </c>
      <c r="G34" s="242"/>
    </row>
    <row r="35" spans="2:7" x14ac:dyDescent="0.25">
      <c r="C35" s="1" t="s">
        <v>304</v>
      </c>
      <c r="E35" s="242">
        <v>-378507644</v>
      </c>
      <c r="F35" s="242">
        <v>309018164</v>
      </c>
      <c r="G35" s="242"/>
    </row>
    <row r="36" spans="2:7" x14ac:dyDescent="0.25">
      <c r="C36" s="44" t="s">
        <v>305</v>
      </c>
      <c r="E36" s="244">
        <f>SUM(E31:E35)</f>
        <v>-52830146845</v>
      </c>
      <c r="F36" s="244">
        <f>SUM(F31:F35)</f>
        <v>-63405194160</v>
      </c>
      <c r="G36" s="244"/>
    </row>
    <row r="37" spans="2:7" x14ac:dyDescent="0.25">
      <c r="C37" s="44"/>
      <c r="E37" s="242"/>
      <c r="F37" s="242"/>
      <c r="G37" s="244"/>
    </row>
    <row r="38" spans="2:7" x14ac:dyDescent="0.25">
      <c r="B38" s="44"/>
      <c r="C38" s="48" t="s">
        <v>306</v>
      </c>
      <c r="D38" s="109"/>
      <c r="E38" s="109">
        <f>+E28+E36+E18</f>
        <v>-836485081</v>
      </c>
      <c r="F38" s="55">
        <f>+F28+F36+F18</f>
        <v>7950307487</v>
      </c>
      <c r="G38" s="244"/>
    </row>
    <row r="39" spans="2:7" x14ac:dyDescent="0.25">
      <c r="C39" s="48" t="s">
        <v>307</v>
      </c>
      <c r="D39" s="16"/>
      <c r="E39" s="17">
        <v>8515575412</v>
      </c>
      <c r="F39" s="17">
        <v>3294094932</v>
      </c>
      <c r="G39" s="244"/>
    </row>
    <row r="40" spans="2:7" ht="15.75" thickBot="1" x14ac:dyDescent="0.3">
      <c r="C40" s="48" t="s">
        <v>308</v>
      </c>
      <c r="D40" s="16"/>
      <c r="E40" s="246">
        <f>+E38+E39</f>
        <v>7679090331</v>
      </c>
      <c r="F40" s="246">
        <f>+F38+F39</f>
        <v>11244402419</v>
      </c>
      <c r="G40" s="244"/>
    </row>
    <row r="41" spans="2:7" ht="15.75" thickTop="1" x14ac:dyDescent="0.25"/>
    <row r="42" spans="2:7" x14ac:dyDescent="0.25">
      <c r="C42" s="445" t="s">
        <v>309</v>
      </c>
      <c r="D42" s="445"/>
      <c r="E42" s="445"/>
      <c r="F42" s="445"/>
      <c r="G42" s="445"/>
    </row>
    <row r="44" spans="2:7" x14ac:dyDescent="0.25">
      <c r="E44" s="43"/>
      <c r="F44" s="43"/>
    </row>
  </sheetData>
  <mergeCells count="5">
    <mergeCell ref="C42:G42"/>
    <mergeCell ref="B2:G2"/>
    <mergeCell ref="B3:G3"/>
    <mergeCell ref="B4:G4"/>
    <mergeCell ref="B26:B27"/>
  </mergeCells>
  <hyperlinks>
    <hyperlink ref="A1" location="ÍNDICE!A1" display="Indice" xr:uid="{28402A13-8E7C-4AA6-B150-D422C8DB4D67}"/>
  </hyperlinks>
  <pageMargins left="0.7" right="0.7" top="0.75" bottom="0.75" header="0.3" footer="0.3"/>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4E0F0-6BA6-4A38-B1EB-457DF84AC825}">
  <sheetPr>
    <pageSetUpPr fitToPage="1"/>
  </sheetPr>
  <dimension ref="A1:N21"/>
  <sheetViews>
    <sheetView showGridLines="0" topLeftCell="C1" zoomScale="85" zoomScaleNormal="85" workbookViewId="0">
      <selection activeCell="J14" sqref="J14"/>
    </sheetView>
  </sheetViews>
  <sheetFormatPr baseColWidth="10" defaultColWidth="11.42578125" defaultRowHeight="15" x14ac:dyDescent="0.25"/>
  <cols>
    <col min="1" max="1" width="9" style="1" bestFit="1" customWidth="1"/>
    <col min="2" max="2" width="38" style="1" bestFit="1" customWidth="1"/>
    <col min="3" max="3" width="22.140625" style="1" bestFit="1" customWidth="1"/>
    <col min="4" max="4" width="14.140625" style="1" bestFit="1" customWidth="1"/>
    <col min="5" max="5" width="22.140625" style="1" bestFit="1" customWidth="1"/>
    <col min="6" max="6" width="18.140625" style="1" bestFit="1" customWidth="1"/>
    <col min="7" max="7" width="20.7109375" style="1" bestFit="1" customWidth="1"/>
    <col min="8" max="8" width="15.42578125" style="1" bestFit="1" customWidth="1"/>
    <col min="9" max="9" width="18.140625" style="1" bestFit="1" customWidth="1"/>
    <col min="10" max="11" width="23.42578125" style="1" bestFit="1" customWidth="1"/>
    <col min="12" max="13" width="22.140625" style="1" bestFit="1" customWidth="1"/>
    <col min="14" max="14" width="2.85546875" style="1" customWidth="1"/>
    <col min="15" max="16384" width="11.42578125" style="1"/>
  </cols>
  <sheetData>
    <row r="1" spans="1:13" x14ac:dyDescent="0.25">
      <c r="A1" s="2" t="s">
        <v>31</v>
      </c>
    </row>
    <row r="2" spans="1:13" x14ac:dyDescent="0.25">
      <c r="B2" s="432" t="s">
        <v>129</v>
      </c>
      <c r="C2" s="432"/>
      <c r="D2" s="432"/>
      <c r="E2" s="432"/>
      <c r="F2" s="432"/>
      <c r="G2" s="432"/>
      <c r="H2" s="432"/>
      <c r="I2" s="432"/>
      <c r="J2" s="432"/>
      <c r="K2" s="432"/>
      <c r="L2" s="432"/>
      <c r="M2" s="432"/>
    </row>
    <row r="3" spans="1:13" x14ac:dyDescent="0.25">
      <c r="B3" s="432" t="s">
        <v>310</v>
      </c>
      <c r="C3" s="432"/>
      <c r="D3" s="432"/>
      <c r="E3" s="432"/>
      <c r="F3" s="432"/>
      <c r="G3" s="432"/>
      <c r="H3" s="432"/>
      <c r="I3" s="432"/>
      <c r="J3" s="432"/>
      <c r="K3" s="432"/>
      <c r="L3" s="432"/>
      <c r="M3" s="432"/>
    </row>
    <row r="4" spans="1:13" x14ac:dyDescent="0.25">
      <c r="B4" s="432" t="str">
        <f>+'04'!B4</f>
        <v>Correspondiente al 30/09/2024, presentado en forma comparativa con el ejercicio cerrado al 30/09/2023</v>
      </c>
      <c r="C4" s="432"/>
      <c r="D4" s="432"/>
      <c r="E4" s="432"/>
      <c r="F4" s="432"/>
      <c r="G4" s="432"/>
      <c r="H4" s="432"/>
      <c r="I4" s="432"/>
      <c r="J4" s="432"/>
      <c r="K4" s="432"/>
      <c r="L4" s="432"/>
      <c r="M4" s="432"/>
    </row>
    <row r="5" spans="1:13" x14ac:dyDescent="0.25">
      <c r="B5" s="432" t="s">
        <v>131</v>
      </c>
      <c r="C5" s="432"/>
      <c r="D5" s="432"/>
      <c r="E5" s="432"/>
      <c r="F5" s="432"/>
      <c r="G5" s="432"/>
      <c r="H5" s="432"/>
      <c r="I5" s="432"/>
      <c r="J5" s="432"/>
      <c r="K5" s="432"/>
      <c r="L5" s="432"/>
      <c r="M5" s="432"/>
    </row>
    <row r="7" spans="1:13" x14ac:dyDescent="0.25">
      <c r="B7" s="447" t="s">
        <v>311</v>
      </c>
      <c r="C7" s="449" t="s">
        <v>312</v>
      </c>
      <c r="D7" s="450"/>
      <c r="E7" s="450"/>
      <c r="F7" s="451"/>
      <c r="G7" s="449" t="s">
        <v>313</v>
      </c>
      <c r="H7" s="450"/>
      <c r="I7" s="451"/>
      <c r="J7" s="449" t="s">
        <v>314</v>
      </c>
      <c r="K7" s="451"/>
      <c r="L7" s="449" t="s">
        <v>184</v>
      </c>
      <c r="M7" s="451"/>
    </row>
    <row r="8" spans="1:13" ht="45" x14ac:dyDescent="0.25">
      <c r="B8" s="448"/>
      <c r="C8" s="236" t="s">
        <v>315</v>
      </c>
      <c r="D8" s="236" t="s">
        <v>316</v>
      </c>
      <c r="E8" s="236" t="s">
        <v>317</v>
      </c>
      <c r="F8" s="130" t="s">
        <v>318</v>
      </c>
      <c r="G8" s="236" t="s">
        <v>319</v>
      </c>
      <c r="H8" s="236" t="s">
        <v>320</v>
      </c>
      <c r="I8" s="236" t="s">
        <v>321</v>
      </c>
      <c r="J8" s="236" t="s">
        <v>322</v>
      </c>
      <c r="K8" s="236" t="s">
        <v>323</v>
      </c>
      <c r="L8" s="203">
        <f>+'04'!E6</f>
        <v>45565</v>
      </c>
      <c r="M8" s="203">
        <f>+'04'!F6</f>
        <v>45199</v>
      </c>
    </row>
    <row r="9" spans="1:13" x14ac:dyDescent="0.25">
      <c r="B9" s="16" t="s">
        <v>324</v>
      </c>
      <c r="C9" s="109">
        <v>37443000000</v>
      </c>
      <c r="D9" s="109">
        <v>0</v>
      </c>
      <c r="E9" s="109">
        <v>37443000000</v>
      </c>
      <c r="F9" s="109">
        <v>988500000</v>
      </c>
      <c r="G9" s="109">
        <v>2614568486</v>
      </c>
      <c r="H9" s="109">
        <v>0</v>
      </c>
      <c r="I9" s="109">
        <v>227468427</v>
      </c>
      <c r="J9" s="109">
        <v>0</v>
      </c>
      <c r="K9" s="109">
        <v>10712430777</v>
      </c>
      <c r="L9" s="109">
        <v>51985967690</v>
      </c>
      <c r="M9" s="109">
        <v>47559061800</v>
      </c>
    </row>
    <row r="10" spans="1:13" x14ac:dyDescent="0.25">
      <c r="B10" s="48" t="s">
        <v>325</v>
      </c>
      <c r="C10" s="237">
        <v>0</v>
      </c>
      <c r="D10" s="237">
        <v>0</v>
      </c>
      <c r="E10" s="237">
        <v>0</v>
      </c>
      <c r="F10" s="237">
        <v>0</v>
      </c>
      <c r="G10" s="237">
        <v>0</v>
      </c>
      <c r="H10" s="237">
        <v>0</v>
      </c>
      <c r="I10" s="237">
        <v>0</v>
      </c>
      <c r="J10" s="109">
        <v>10712430777</v>
      </c>
      <c r="K10" s="109">
        <v>-10712430777</v>
      </c>
      <c r="L10" s="237">
        <v>0</v>
      </c>
      <c r="M10" s="109">
        <v>0</v>
      </c>
    </row>
    <row r="11" spans="1:13" x14ac:dyDescent="0.25">
      <c r="B11" s="16" t="s">
        <v>326</v>
      </c>
      <c r="C11" s="237">
        <v>2557000000</v>
      </c>
      <c r="D11" s="237">
        <v>0</v>
      </c>
      <c r="E11" s="237">
        <v>2557000000</v>
      </c>
      <c r="F11" s="237">
        <v>0</v>
      </c>
      <c r="G11" s="237">
        <v>0</v>
      </c>
      <c r="H11" s="237">
        <v>0</v>
      </c>
      <c r="I11" s="237">
        <v>0</v>
      </c>
      <c r="J11" s="237">
        <v>-2557000000</v>
      </c>
      <c r="K11" s="237">
        <v>0</v>
      </c>
      <c r="L11" s="237">
        <v>0</v>
      </c>
      <c r="M11" s="109">
        <v>0</v>
      </c>
    </row>
    <row r="12" spans="1:13" x14ac:dyDescent="0.25">
      <c r="B12" s="16" t="s">
        <v>327</v>
      </c>
      <c r="C12" s="237">
        <v>0</v>
      </c>
      <c r="D12" s="237">
        <v>0</v>
      </c>
      <c r="E12" s="237">
        <v>0</v>
      </c>
      <c r="F12" s="237">
        <v>0</v>
      </c>
      <c r="G12" s="237">
        <v>0</v>
      </c>
      <c r="H12" s="237">
        <v>0</v>
      </c>
      <c r="I12" s="237">
        <v>0</v>
      </c>
      <c r="J12" s="237">
        <v>0</v>
      </c>
      <c r="K12" s="237">
        <v>0</v>
      </c>
      <c r="L12" s="237">
        <v>0</v>
      </c>
      <c r="M12" s="237">
        <v>0</v>
      </c>
    </row>
    <row r="13" spans="1:13" x14ac:dyDescent="0.25">
      <c r="B13" s="16" t="s">
        <v>173</v>
      </c>
      <c r="C13" s="237">
        <v>0</v>
      </c>
      <c r="D13" s="237">
        <v>0</v>
      </c>
      <c r="E13" s="237">
        <v>0</v>
      </c>
      <c r="F13" s="237">
        <v>0</v>
      </c>
      <c r="G13" s="237">
        <v>0</v>
      </c>
      <c r="H13" s="237">
        <v>0</v>
      </c>
      <c r="I13" s="237">
        <v>0</v>
      </c>
      <c r="J13" s="237">
        <v>-7619809238</v>
      </c>
      <c r="K13" s="237">
        <v>0</v>
      </c>
      <c r="L13" s="237">
        <v>-7619809238</v>
      </c>
      <c r="M13" s="237">
        <v>-6286524887</v>
      </c>
    </row>
    <row r="14" spans="1:13" x14ac:dyDescent="0.25">
      <c r="B14" s="16" t="s">
        <v>190</v>
      </c>
      <c r="C14" s="237">
        <v>0</v>
      </c>
      <c r="D14" s="237">
        <v>0</v>
      </c>
      <c r="E14" s="237">
        <v>0</v>
      </c>
      <c r="F14" s="237">
        <v>0</v>
      </c>
      <c r="G14" s="237">
        <v>535621539</v>
      </c>
      <c r="H14" s="237">
        <v>0</v>
      </c>
      <c r="I14" s="237">
        <v>0</v>
      </c>
      <c r="J14" s="237">
        <v>-535621539</v>
      </c>
      <c r="K14" s="237">
        <v>0</v>
      </c>
      <c r="L14" s="237">
        <v>0</v>
      </c>
      <c r="M14" s="237">
        <v>0</v>
      </c>
    </row>
    <row r="15" spans="1:13" x14ac:dyDescent="0.25">
      <c r="B15" s="16" t="s">
        <v>328</v>
      </c>
      <c r="C15" s="237">
        <v>0</v>
      </c>
      <c r="D15" s="237">
        <v>0</v>
      </c>
      <c r="E15" s="237">
        <v>0</v>
      </c>
      <c r="F15" s="237">
        <v>0</v>
      </c>
      <c r="G15" s="237">
        <v>0</v>
      </c>
      <c r="H15" s="237">
        <v>0</v>
      </c>
      <c r="I15" s="237">
        <v>0</v>
      </c>
      <c r="J15" s="237">
        <v>0</v>
      </c>
      <c r="K15" s="237">
        <v>0</v>
      </c>
      <c r="L15" s="237">
        <v>0</v>
      </c>
      <c r="M15" s="237">
        <v>1000000</v>
      </c>
    </row>
    <row r="16" spans="1:13" x14ac:dyDescent="0.25">
      <c r="B16" s="16" t="s">
        <v>329</v>
      </c>
      <c r="C16" s="237">
        <v>0</v>
      </c>
      <c r="D16" s="237">
        <v>0</v>
      </c>
      <c r="E16" s="237">
        <v>0</v>
      </c>
      <c r="F16" s="237">
        <v>0</v>
      </c>
      <c r="G16" s="237">
        <v>0</v>
      </c>
      <c r="H16" s="237">
        <v>0</v>
      </c>
      <c r="I16" s="237">
        <v>0</v>
      </c>
      <c r="J16" s="237">
        <v>0</v>
      </c>
      <c r="K16" s="237">
        <v>0</v>
      </c>
      <c r="L16" s="237">
        <v>0</v>
      </c>
      <c r="M16" s="237">
        <v>0</v>
      </c>
    </row>
    <row r="17" spans="2:14" x14ac:dyDescent="0.25">
      <c r="B17" s="16" t="s">
        <v>195</v>
      </c>
      <c r="C17" s="237">
        <v>0</v>
      </c>
      <c r="D17" s="237">
        <v>0</v>
      </c>
      <c r="E17" s="237">
        <v>0</v>
      </c>
      <c r="F17" s="237">
        <v>0</v>
      </c>
      <c r="G17" s="237">
        <v>0</v>
      </c>
      <c r="H17" s="237">
        <v>0</v>
      </c>
      <c r="I17" s="237">
        <v>0</v>
      </c>
      <c r="J17" s="237">
        <v>0</v>
      </c>
      <c r="K17" s="237">
        <v>13147929359</v>
      </c>
      <c r="L17" s="237">
        <v>13147929359</v>
      </c>
      <c r="M17" s="237">
        <v>2616240780</v>
      </c>
    </row>
    <row r="18" spans="2:14" x14ac:dyDescent="0.25">
      <c r="B18" s="203">
        <f>+L8</f>
        <v>45565</v>
      </c>
      <c r="C18" s="109">
        <f>SUM(C9:C17)</f>
        <v>40000000000</v>
      </c>
      <c r="D18" s="109">
        <f t="shared" ref="D18:K18" si="0">SUM(D9:D17)</f>
        <v>0</v>
      </c>
      <c r="E18" s="109">
        <f t="shared" si="0"/>
        <v>40000000000</v>
      </c>
      <c r="F18" s="109">
        <f t="shared" si="0"/>
        <v>988500000</v>
      </c>
      <c r="G18" s="109">
        <f t="shared" si="0"/>
        <v>3150190025</v>
      </c>
      <c r="H18" s="109">
        <f t="shared" si="0"/>
        <v>0</v>
      </c>
      <c r="I18" s="109">
        <f t="shared" si="0"/>
        <v>227468427</v>
      </c>
      <c r="J18" s="109">
        <f t="shared" si="0"/>
        <v>0</v>
      </c>
      <c r="K18" s="109">
        <f t="shared" si="0"/>
        <v>13147929359</v>
      </c>
      <c r="L18" s="109">
        <f>SUM(L9:L17)</f>
        <v>57514087811</v>
      </c>
      <c r="M18" s="237"/>
    </row>
    <row r="19" spans="2:14" x14ac:dyDescent="0.25">
      <c r="B19" s="203">
        <f>+M8</f>
        <v>45199</v>
      </c>
      <c r="C19" s="109">
        <v>37443000000</v>
      </c>
      <c r="D19" s="109">
        <v>0</v>
      </c>
      <c r="E19" s="109">
        <v>37443000000</v>
      </c>
      <c r="F19" s="109">
        <v>988500000</v>
      </c>
      <c r="G19" s="109">
        <v>2614568486</v>
      </c>
      <c r="H19" s="109">
        <v>0</v>
      </c>
      <c r="I19" s="109">
        <v>227468427</v>
      </c>
      <c r="J19" s="109">
        <v>0</v>
      </c>
      <c r="K19" s="109">
        <v>6906709947</v>
      </c>
      <c r="L19" s="109">
        <v>0</v>
      </c>
      <c r="M19" s="109">
        <v>48180246860</v>
      </c>
    </row>
    <row r="20" spans="2:14" x14ac:dyDescent="0.25">
      <c r="C20" s="43"/>
      <c r="D20" s="43"/>
      <c r="E20" s="43"/>
      <c r="F20" s="43"/>
      <c r="G20" s="43"/>
      <c r="H20" s="43"/>
      <c r="I20" s="43"/>
      <c r="J20" s="43"/>
      <c r="K20" s="43"/>
      <c r="L20" s="43"/>
      <c r="M20" s="43"/>
      <c r="N20" s="43"/>
    </row>
    <row r="21" spans="2:14" x14ac:dyDescent="0.25">
      <c r="B21" s="445" t="s">
        <v>309</v>
      </c>
      <c r="C21" s="445"/>
      <c r="D21" s="445"/>
      <c r="E21" s="445"/>
      <c r="F21" s="445"/>
      <c r="G21" s="445"/>
      <c r="H21" s="445"/>
      <c r="I21" s="445"/>
      <c r="J21" s="445"/>
      <c r="K21" s="445"/>
      <c r="L21" s="445"/>
      <c r="M21" s="445"/>
    </row>
  </sheetData>
  <mergeCells count="10">
    <mergeCell ref="B21:M21"/>
    <mergeCell ref="B2:M2"/>
    <mergeCell ref="B3:M3"/>
    <mergeCell ref="B4:M4"/>
    <mergeCell ref="B5:M5"/>
    <mergeCell ref="B7:B8"/>
    <mergeCell ref="C7:F7"/>
    <mergeCell ref="G7:I7"/>
    <mergeCell ref="J7:K7"/>
    <mergeCell ref="L7:M7"/>
  </mergeCells>
  <hyperlinks>
    <hyperlink ref="A1" location="ÍNDICE!A1" display="Indice" xr:uid="{66EE9E98-529F-4337-A065-2472FB672370}"/>
  </hyperlinks>
  <pageMargins left="0.7" right="0.7" top="0.75" bottom="0.75" header="0.3" footer="0.3"/>
  <pageSetup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E24E6-0C3A-4355-A4A5-355343C737DD}">
  <sheetPr>
    <pageSetUpPr fitToPage="1"/>
  </sheetPr>
  <dimension ref="A1:K93"/>
  <sheetViews>
    <sheetView showGridLines="0" topLeftCell="A82" zoomScaleNormal="100" workbookViewId="0">
      <selection activeCell="E32" sqref="E32"/>
    </sheetView>
  </sheetViews>
  <sheetFormatPr baseColWidth="10" defaultColWidth="11.42578125" defaultRowHeight="15" x14ac:dyDescent="0.25"/>
  <cols>
    <col min="1" max="1" width="7.140625" style="1" bestFit="1" customWidth="1"/>
    <col min="2" max="2" width="38.5703125" style="1" customWidth="1"/>
    <col min="3" max="4" width="15.7109375" style="1" customWidth="1"/>
    <col min="5" max="5" width="21.5703125" style="1" customWidth="1"/>
    <col min="6" max="6" width="14.85546875" style="1" bestFit="1" customWidth="1"/>
    <col min="7" max="7" width="14.5703125" style="1" bestFit="1" customWidth="1"/>
    <col min="8" max="8" width="13.28515625" style="1" bestFit="1" customWidth="1"/>
    <col min="9" max="9" width="2.85546875" style="1" customWidth="1"/>
    <col min="10" max="10" width="18.28515625" style="1" bestFit="1" customWidth="1"/>
    <col min="11" max="11" width="17.140625" style="1" bestFit="1" customWidth="1"/>
    <col min="12" max="16384" width="11.42578125" style="1"/>
  </cols>
  <sheetData>
    <row r="1" spans="1:8" x14ac:dyDescent="0.25">
      <c r="A1" s="2" t="s">
        <v>31</v>
      </c>
    </row>
    <row r="2" spans="1:8" x14ac:dyDescent="0.25">
      <c r="B2" s="432" t="s">
        <v>129</v>
      </c>
      <c r="C2" s="432"/>
      <c r="D2" s="432"/>
      <c r="E2" s="432"/>
      <c r="F2" s="432"/>
      <c r="G2" s="432"/>
      <c r="H2" s="432"/>
    </row>
    <row r="3" spans="1:8" x14ac:dyDescent="0.25">
      <c r="B3" s="460" t="s">
        <v>330</v>
      </c>
      <c r="C3" s="460"/>
      <c r="D3" s="460"/>
      <c r="E3" s="460"/>
      <c r="F3" s="460"/>
      <c r="G3" s="460"/>
      <c r="H3" s="460"/>
    </row>
    <row r="5" spans="1:8" x14ac:dyDescent="0.25">
      <c r="B5" s="430" t="s">
        <v>331</v>
      </c>
      <c r="C5" s="430"/>
      <c r="D5" s="430"/>
      <c r="E5" s="430"/>
      <c r="F5" s="430"/>
      <c r="G5" s="430"/>
      <c r="H5" s="430"/>
    </row>
    <row r="7" spans="1:8" ht="15" customHeight="1" x14ac:dyDescent="0.25">
      <c r="B7" s="461" t="s">
        <v>679</v>
      </c>
      <c r="C7" s="461"/>
      <c r="D7" s="461"/>
      <c r="E7" s="461"/>
      <c r="F7" s="461"/>
      <c r="G7" s="461"/>
      <c r="H7" s="461"/>
    </row>
    <row r="8" spans="1:8" x14ac:dyDescent="0.25">
      <c r="B8" s="461"/>
      <c r="C8" s="461"/>
      <c r="D8" s="461"/>
      <c r="E8" s="461"/>
      <c r="F8" s="461"/>
      <c r="G8" s="461"/>
      <c r="H8" s="461"/>
    </row>
    <row r="9" spans="1:8" x14ac:dyDescent="0.25">
      <c r="B9" s="87" t="s">
        <v>332</v>
      </c>
      <c r="C9" s="87"/>
      <c r="D9" s="87"/>
      <c r="E9" s="87"/>
      <c r="F9" s="87"/>
      <c r="G9" s="87"/>
      <c r="H9" s="87"/>
    </row>
    <row r="11" spans="1:8" x14ac:dyDescent="0.25">
      <c r="B11" s="429" t="s">
        <v>333</v>
      </c>
      <c r="C11" s="429"/>
      <c r="D11" s="429"/>
      <c r="E11" s="429"/>
      <c r="F11" s="429"/>
      <c r="G11" s="429"/>
      <c r="H11" s="429"/>
    </row>
    <row r="12" spans="1:8" x14ac:dyDescent="0.25">
      <c r="B12" s="431" t="s">
        <v>334</v>
      </c>
      <c r="C12" s="431"/>
      <c r="D12" s="431"/>
      <c r="E12" s="431"/>
      <c r="F12" s="431"/>
      <c r="G12" s="431"/>
      <c r="H12" s="431"/>
    </row>
    <row r="13" spans="1:8" x14ac:dyDescent="0.25">
      <c r="B13" s="431"/>
      <c r="C13" s="431"/>
      <c r="D13" s="431"/>
      <c r="E13" s="431"/>
      <c r="F13" s="431"/>
      <c r="G13" s="431"/>
      <c r="H13" s="431"/>
    </row>
    <row r="14" spans="1:8" x14ac:dyDescent="0.25">
      <c r="B14" s="431"/>
      <c r="C14" s="431"/>
      <c r="D14" s="431"/>
      <c r="E14" s="431"/>
      <c r="F14" s="431"/>
      <c r="G14" s="431"/>
      <c r="H14" s="431"/>
    </row>
    <row r="15" spans="1:8" x14ac:dyDescent="0.25">
      <c r="B15" s="431"/>
      <c r="C15" s="431"/>
      <c r="D15" s="431"/>
      <c r="E15" s="431"/>
      <c r="F15" s="431"/>
      <c r="G15" s="431"/>
      <c r="H15" s="431"/>
    </row>
    <row r="16" spans="1:8" x14ac:dyDescent="0.25">
      <c r="B16" s="431"/>
      <c r="C16" s="431"/>
      <c r="D16" s="431"/>
      <c r="E16" s="431"/>
      <c r="F16" s="431"/>
      <c r="G16" s="431"/>
      <c r="H16" s="431"/>
    </row>
    <row r="17" spans="2:11" x14ac:dyDescent="0.25">
      <c r="B17" s="431"/>
      <c r="C17" s="431"/>
      <c r="D17" s="431"/>
      <c r="E17" s="431"/>
      <c r="F17" s="431"/>
      <c r="G17" s="431"/>
      <c r="H17" s="431"/>
    </row>
    <row r="18" spans="2:11" x14ac:dyDescent="0.25">
      <c r="B18" s="431"/>
      <c r="C18" s="431"/>
      <c r="D18" s="431"/>
      <c r="E18" s="431"/>
      <c r="F18" s="431"/>
      <c r="G18" s="431"/>
      <c r="H18" s="431"/>
    </row>
    <row r="19" spans="2:11" x14ac:dyDescent="0.25">
      <c r="B19" s="431"/>
      <c r="C19" s="431"/>
      <c r="D19" s="431"/>
      <c r="E19" s="431"/>
      <c r="F19" s="431"/>
      <c r="G19" s="431"/>
      <c r="H19" s="431"/>
    </row>
    <row r="20" spans="2:11" x14ac:dyDescent="0.25">
      <c r="B20" s="431"/>
      <c r="C20" s="431"/>
      <c r="D20" s="431"/>
      <c r="E20" s="431"/>
      <c r="F20" s="431"/>
      <c r="G20" s="431"/>
      <c r="H20" s="431"/>
    </row>
    <row r="21" spans="2:11" x14ac:dyDescent="0.25">
      <c r="B21" s="431"/>
      <c r="C21" s="431"/>
      <c r="D21" s="431"/>
      <c r="E21" s="431"/>
      <c r="F21" s="431"/>
      <c r="G21" s="431"/>
      <c r="H21" s="431"/>
    </row>
    <row r="22" spans="2:11" x14ac:dyDescent="0.25">
      <c r="B22" s="431"/>
      <c r="C22" s="431"/>
      <c r="D22" s="431"/>
      <c r="E22" s="431"/>
      <c r="F22" s="431"/>
      <c r="G22" s="431"/>
      <c r="H22" s="431"/>
    </row>
    <row r="23" spans="2:11" x14ac:dyDescent="0.25">
      <c r="B23" s="431"/>
      <c r="C23" s="431"/>
      <c r="D23" s="431"/>
      <c r="E23" s="431"/>
      <c r="F23" s="431"/>
      <c r="G23" s="431"/>
      <c r="H23" s="431"/>
    </row>
    <row r="24" spans="2:11" x14ac:dyDescent="0.25">
      <c r="B24" s="431"/>
      <c r="C24" s="431"/>
      <c r="D24" s="431"/>
      <c r="E24" s="431"/>
      <c r="F24" s="431"/>
      <c r="G24" s="431"/>
      <c r="H24" s="431"/>
    </row>
    <row r="25" spans="2:11" x14ac:dyDescent="0.25">
      <c r="B25" s="431"/>
      <c r="C25" s="431"/>
      <c r="D25" s="431"/>
      <c r="E25" s="431"/>
      <c r="F25" s="431"/>
      <c r="G25" s="431"/>
      <c r="H25" s="431"/>
    </row>
    <row r="26" spans="2:11" x14ac:dyDescent="0.25">
      <c r="B26" s="431"/>
      <c r="C26" s="431"/>
      <c r="D26" s="431"/>
      <c r="E26" s="431"/>
      <c r="F26" s="431"/>
      <c r="G26" s="431"/>
      <c r="H26" s="431"/>
    </row>
    <row r="27" spans="2:11" x14ac:dyDescent="0.25">
      <c r="B27" s="431"/>
      <c r="C27" s="431"/>
      <c r="D27" s="431"/>
      <c r="E27" s="431"/>
      <c r="F27" s="431"/>
      <c r="G27" s="431"/>
      <c r="H27" s="431"/>
    </row>
    <row r="29" spans="2:11" x14ac:dyDescent="0.25">
      <c r="B29" s="430" t="s">
        <v>335</v>
      </c>
      <c r="C29" s="430"/>
      <c r="D29" s="430"/>
      <c r="E29" s="430"/>
      <c r="F29" s="430"/>
      <c r="G29" s="430"/>
      <c r="H29" s="430"/>
    </row>
    <row r="31" spans="2:11" ht="75" x14ac:dyDescent="0.25">
      <c r="B31" s="453" t="s">
        <v>336</v>
      </c>
      <c r="C31" s="454"/>
      <c r="D31" s="455"/>
      <c r="E31" s="45" t="s">
        <v>337</v>
      </c>
      <c r="F31" s="45" t="s">
        <v>338</v>
      </c>
      <c r="G31" s="45" t="s">
        <v>339</v>
      </c>
      <c r="H31" s="45" t="s">
        <v>340</v>
      </c>
    </row>
    <row r="32" spans="2:11" x14ac:dyDescent="0.25">
      <c r="B32" s="456" t="s">
        <v>341</v>
      </c>
      <c r="C32" s="457"/>
      <c r="D32" s="458"/>
      <c r="E32" s="232">
        <v>18677200000</v>
      </c>
      <c r="F32" s="233">
        <v>0.84896363636363636</v>
      </c>
      <c r="G32" s="233">
        <v>0.46693000000000001</v>
      </c>
      <c r="H32" s="234" t="s">
        <v>342</v>
      </c>
      <c r="J32" s="58"/>
      <c r="K32" s="58"/>
    </row>
    <row r="33" spans="2:11" x14ac:dyDescent="0.25">
      <c r="F33" s="235"/>
      <c r="J33" s="59"/>
    </row>
    <row r="34" spans="2:11" x14ac:dyDescent="0.25">
      <c r="B34" s="430" t="s">
        <v>343</v>
      </c>
      <c r="C34" s="430"/>
      <c r="D34" s="430"/>
      <c r="E34" s="430"/>
      <c r="F34" s="430"/>
      <c r="G34" s="430"/>
      <c r="H34" s="430"/>
    </row>
    <row r="35" spans="2:11" x14ac:dyDescent="0.25">
      <c r="K35" s="59"/>
    </row>
    <row r="36" spans="2:11" x14ac:dyDescent="0.25">
      <c r="B36" s="430" t="s">
        <v>344</v>
      </c>
      <c r="C36" s="430"/>
      <c r="D36" s="430"/>
      <c r="E36" s="430"/>
      <c r="F36" s="430"/>
      <c r="G36" s="430"/>
      <c r="H36" s="430"/>
    </row>
    <row r="38" spans="2:11" ht="16.5" customHeight="1" x14ac:dyDescent="0.25">
      <c r="B38" s="459" t="s">
        <v>345</v>
      </c>
      <c r="C38" s="459"/>
      <c r="D38" s="459"/>
      <c r="E38" s="459"/>
      <c r="F38" s="459"/>
      <c r="G38" s="459"/>
      <c r="H38" s="459"/>
    </row>
    <row r="39" spans="2:11" ht="16.5" customHeight="1" x14ac:dyDescent="0.25">
      <c r="B39" s="459"/>
      <c r="C39" s="459"/>
      <c r="D39" s="459"/>
      <c r="E39" s="459"/>
      <c r="F39" s="459"/>
      <c r="G39" s="459"/>
      <c r="H39" s="459"/>
    </row>
    <row r="40" spans="2:11" ht="16.5" customHeight="1" x14ac:dyDescent="0.25">
      <c r="B40" s="459"/>
      <c r="C40" s="459"/>
      <c r="D40" s="459"/>
      <c r="E40" s="459"/>
      <c r="F40" s="459"/>
      <c r="G40" s="459"/>
      <c r="H40" s="459"/>
    </row>
    <row r="41" spans="2:11" ht="16.5" customHeight="1" x14ac:dyDescent="0.25">
      <c r="B41" s="459"/>
      <c r="C41" s="459"/>
      <c r="D41" s="459"/>
      <c r="E41" s="459"/>
      <c r="F41" s="459"/>
      <c r="G41" s="459"/>
      <c r="H41" s="459"/>
    </row>
    <row r="42" spans="2:11" ht="16.5" customHeight="1" x14ac:dyDescent="0.25">
      <c r="B42" s="459"/>
      <c r="C42" s="459"/>
      <c r="D42" s="459"/>
      <c r="E42" s="459"/>
      <c r="F42" s="459"/>
      <c r="G42" s="459"/>
      <c r="H42" s="459"/>
    </row>
    <row r="43" spans="2:11" ht="16.5" customHeight="1" x14ac:dyDescent="0.25">
      <c r="B43" s="459"/>
      <c r="C43" s="459"/>
      <c r="D43" s="459"/>
      <c r="E43" s="459"/>
      <c r="F43" s="459"/>
      <c r="G43" s="459"/>
      <c r="H43" s="459"/>
    </row>
    <row r="45" spans="2:11" x14ac:dyDescent="0.25">
      <c r="B45" s="430" t="s">
        <v>346</v>
      </c>
      <c r="C45" s="430"/>
      <c r="D45" s="430"/>
      <c r="E45" s="430"/>
      <c r="F45" s="430"/>
      <c r="G45" s="430"/>
      <c r="H45" s="430"/>
    </row>
    <row r="47" spans="2:11" x14ac:dyDescent="0.25">
      <c r="B47" s="464" t="s">
        <v>347</v>
      </c>
      <c r="C47" s="464"/>
      <c r="D47" s="464"/>
      <c r="E47" s="464"/>
      <c r="F47" s="464"/>
      <c r="G47" s="464"/>
      <c r="H47" s="464"/>
    </row>
    <row r="48" spans="2:11" x14ac:dyDescent="0.25">
      <c r="B48" s="464"/>
      <c r="C48" s="464"/>
      <c r="D48" s="464"/>
      <c r="E48" s="464"/>
      <c r="F48" s="464"/>
      <c r="G48" s="464"/>
      <c r="H48" s="464"/>
    </row>
    <row r="50" spans="2:8" x14ac:dyDescent="0.25">
      <c r="B50" s="85" t="s">
        <v>348</v>
      </c>
      <c r="C50" s="85"/>
      <c r="D50" s="85"/>
      <c r="E50" s="85"/>
      <c r="F50" s="85"/>
      <c r="G50" s="85"/>
      <c r="H50" s="85"/>
    </row>
    <row r="52" spans="2:8" x14ac:dyDescent="0.25">
      <c r="B52" s="420" t="s">
        <v>349</v>
      </c>
      <c r="C52" s="420"/>
      <c r="D52" s="420"/>
      <c r="E52" s="420"/>
      <c r="F52" s="420"/>
      <c r="G52" s="420"/>
      <c r="H52" s="420"/>
    </row>
    <row r="53" spans="2:8" x14ac:dyDescent="0.25">
      <c r="B53" s="420"/>
      <c r="C53" s="420"/>
      <c r="D53" s="420"/>
      <c r="E53" s="420"/>
      <c r="F53" s="420"/>
      <c r="G53" s="420"/>
      <c r="H53" s="420"/>
    </row>
    <row r="55" spans="2:8" x14ac:dyDescent="0.25">
      <c r="B55" s="430" t="s">
        <v>350</v>
      </c>
      <c r="C55" s="430"/>
      <c r="D55" s="430"/>
      <c r="E55" s="430"/>
      <c r="F55" s="430"/>
      <c r="G55" s="430"/>
      <c r="H55" s="430"/>
    </row>
    <row r="57" spans="2:8" x14ac:dyDescent="0.25">
      <c r="B57" s="465" t="s">
        <v>351</v>
      </c>
      <c r="C57" s="465"/>
      <c r="D57" s="465"/>
      <c r="E57" s="465"/>
      <c r="F57" s="465"/>
      <c r="G57" s="465"/>
      <c r="H57" s="465"/>
    </row>
    <row r="58" spans="2:8" x14ac:dyDescent="0.25">
      <c r="B58" s="465"/>
      <c r="C58" s="465"/>
      <c r="D58" s="465"/>
      <c r="E58" s="465"/>
      <c r="F58" s="465"/>
      <c r="G58" s="465"/>
      <c r="H58" s="465"/>
    </row>
    <row r="59" spans="2:8" x14ac:dyDescent="0.25">
      <c r="B59" s="465"/>
      <c r="C59" s="465"/>
      <c r="D59" s="465"/>
      <c r="E59" s="465"/>
      <c r="F59" s="465"/>
      <c r="G59" s="465"/>
      <c r="H59" s="465"/>
    </row>
    <row r="60" spans="2:8" x14ac:dyDescent="0.25">
      <c r="B60" s="465"/>
      <c r="C60" s="465"/>
      <c r="D60" s="465"/>
      <c r="E60" s="465"/>
      <c r="F60" s="465"/>
      <c r="G60" s="465"/>
      <c r="H60" s="465"/>
    </row>
    <row r="61" spans="2:8" x14ac:dyDescent="0.25">
      <c r="B61" s="465"/>
      <c r="C61" s="465"/>
      <c r="D61" s="465"/>
      <c r="E61" s="465"/>
      <c r="F61" s="465"/>
      <c r="G61" s="465"/>
      <c r="H61" s="465"/>
    </row>
    <row r="62" spans="2:8" x14ac:dyDescent="0.25">
      <c r="B62" s="465"/>
      <c r="C62" s="465"/>
      <c r="D62" s="465"/>
      <c r="E62" s="465"/>
      <c r="F62" s="465"/>
      <c r="G62" s="465"/>
      <c r="H62" s="465"/>
    </row>
    <row r="63" spans="2:8" x14ac:dyDescent="0.25">
      <c r="B63" s="465"/>
      <c r="C63" s="465"/>
      <c r="D63" s="465"/>
      <c r="E63" s="465"/>
      <c r="F63" s="465"/>
      <c r="G63" s="465"/>
      <c r="H63" s="465"/>
    </row>
    <row r="64" spans="2:8" x14ac:dyDescent="0.25">
      <c r="B64" s="465"/>
      <c r="C64" s="465"/>
      <c r="D64" s="465"/>
      <c r="E64" s="465"/>
      <c r="F64" s="465"/>
      <c r="G64" s="465"/>
      <c r="H64" s="465"/>
    </row>
    <row r="65" spans="2:8" x14ac:dyDescent="0.25">
      <c r="B65" s="465"/>
      <c r="C65" s="465"/>
      <c r="D65" s="465"/>
      <c r="E65" s="465"/>
      <c r="F65" s="465"/>
      <c r="G65" s="465"/>
      <c r="H65" s="465"/>
    </row>
    <row r="66" spans="2:8" x14ac:dyDescent="0.25">
      <c r="B66" s="465"/>
      <c r="C66" s="465"/>
      <c r="D66" s="465"/>
      <c r="E66" s="465"/>
      <c r="F66" s="465"/>
      <c r="G66" s="465"/>
      <c r="H66" s="465"/>
    </row>
    <row r="67" spans="2:8" x14ac:dyDescent="0.25">
      <c r="B67" s="465"/>
      <c r="C67" s="465"/>
      <c r="D67" s="465"/>
      <c r="E67" s="465"/>
      <c r="F67" s="465"/>
      <c r="G67" s="465"/>
      <c r="H67" s="465"/>
    </row>
    <row r="68" spans="2:8" x14ac:dyDescent="0.25">
      <c r="B68" s="465"/>
      <c r="C68" s="465"/>
      <c r="D68" s="465"/>
      <c r="E68" s="465"/>
      <c r="F68" s="465"/>
      <c r="G68" s="465"/>
      <c r="H68" s="465"/>
    </row>
    <row r="69" spans="2:8" x14ac:dyDescent="0.25">
      <c r="B69" s="465"/>
      <c r="C69" s="465"/>
      <c r="D69" s="465"/>
      <c r="E69" s="465"/>
      <c r="F69" s="465"/>
      <c r="G69" s="465"/>
      <c r="H69" s="465"/>
    </row>
    <row r="70" spans="2:8" x14ac:dyDescent="0.25">
      <c r="B70" s="465"/>
      <c r="C70" s="465"/>
      <c r="D70" s="465"/>
      <c r="E70" s="465"/>
      <c r="F70" s="465"/>
      <c r="G70" s="465"/>
      <c r="H70" s="465"/>
    </row>
    <row r="71" spans="2:8" x14ac:dyDescent="0.25">
      <c r="B71" s="465"/>
      <c r="C71" s="465"/>
      <c r="D71" s="465"/>
      <c r="E71" s="465"/>
      <c r="F71" s="465"/>
      <c r="G71" s="465"/>
      <c r="H71" s="465"/>
    </row>
    <row r="72" spans="2:8" x14ac:dyDescent="0.25">
      <c r="B72" s="465"/>
      <c r="C72" s="465"/>
      <c r="D72" s="465"/>
      <c r="E72" s="465"/>
      <c r="F72" s="465"/>
      <c r="G72" s="465"/>
      <c r="H72" s="465"/>
    </row>
    <row r="74" spans="2:8" x14ac:dyDescent="0.25">
      <c r="B74" s="85" t="s">
        <v>352</v>
      </c>
      <c r="C74" s="85"/>
      <c r="D74" s="85"/>
      <c r="E74" s="85"/>
      <c r="F74" s="85"/>
      <c r="G74" s="85"/>
      <c r="H74" s="85"/>
    </row>
    <row r="76" spans="2:8" x14ac:dyDescent="0.25">
      <c r="B76" s="431" t="s">
        <v>353</v>
      </c>
      <c r="C76" s="431"/>
      <c r="D76" s="431"/>
      <c r="E76" s="431"/>
      <c r="F76" s="431"/>
      <c r="G76" s="431"/>
      <c r="H76" s="431"/>
    </row>
    <row r="77" spans="2:8" x14ac:dyDescent="0.25">
      <c r="B77" s="431"/>
      <c r="C77" s="431"/>
      <c r="D77" s="431"/>
      <c r="E77" s="431"/>
      <c r="F77" s="431"/>
      <c r="G77" s="431"/>
      <c r="H77" s="431"/>
    </row>
    <row r="78" spans="2:8" ht="30.75" customHeight="1" x14ac:dyDescent="0.25">
      <c r="B78" s="431"/>
      <c r="C78" s="431"/>
      <c r="D78" s="431"/>
      <c r="E78" s="431"/>
      <c r="F78" s="431"/>
      <c r="G78" s="431"/>
      <c r="H78" s="431"/>
    </row>
    <row r="80" spans="2:8" x14ac:dyDescent="0.25">
      <c r="B80" s="87" t="s">
        <v>354</v>
      </c>
      <c r="C80" s="87"/>
      <c r="D80" s="87"/>
      <c r="E80" s="87"/>
      <c r="F80" s="87"/>
      <c r="G80" s="87"/>
      <c r="H80" s="87"/>
    </row>
    <row r="82" spans="2:8" x14ac:dyDescent="0.25">
      <c r="B82" s="452" t="s">
        <v>355</v>
      </c>
      <c r="C82" s="452"/>
      <c r="D82" s="452"/>
      <c r="E82" s="452"/>
      <c r="F82" s="452"/>
      <c r="G82" s="452"/>
      <c r="H82" s="452"/>
    </row>
    <row r="84" spans="2:8" x14ac:dyDescent="0.25">
      <c r="B84" s="87" t="s">
        <v>356</v>
      </c>
      <c r="C84" s="87"/>
      <c r="D84" s="87"/>
      <c r="E84" s="87"/>
      <c r="F84" s="87"/>
      <c r="G84" s="87"/>
      <c r="H84" s="87"/>
    </row>
    <row r="86" spans="2:8" x14ac:dyDescent="0.25">
      <c r="B86" s="431" t="s">
        <v>357</v>
      </c>
      <c r="C86" s="431"/>
      <c r="D86" s="431"/>
      <c r="E86" s="431"/>
      <c r="F86" s="431"/>
      <c r="G86" s="431"/>
      <c r="H86" s="431"/>
    </row>
    <row r="87" spans="2:8" ht="21.75" customHeight="1" x14ac:dyDescent="0.25">
      <c r="B87" s="431"/>
      <c r="C87" s="431"/>
      <c r="D87" s="431"/>
      <c r="E87" s="431"/>
      <c r="F87" s="431"/>
      <c r="G87" s="431"/>
      <c r="H87" s="431"/>
    </row>
    <row r="89" spans="2:8" x14ac:dyDescent="0.25">
      <c r="B89" s="85" t="s">
        <v>358</v>
      </c>
      <c r="C89" s="85"/>
      <c r="D89" s="85"/>
      <c r="E89" s="85"/>
      <c r="F89" s="85"/>
      <c r="G89" s="85"/>
      <c r="H89" s="85"/>
    </row>
    <row r="91" spans="2:8" ht="27" customHeight="1" x14ac:dyDescent="0.25">
      <c r="B91" s="462" t="s">
        <v>359</v>
      </c>
      <c r="C91" s="463"/>
      <c r="D91" s="463"/>
      <c r="E91" s="463"/>
      <c r="F91" s="463"/>
      <c r="G91" s="463"/>
      <c r="H91" s="463"/>
    </row>
    <row r="93" spans="2:8" x14ac:dyDescent="0.25">
      <c r="B93" s="79"/>
    </row>
  </sheetData>
  <mergeCells count="21">
    <mergeCell ref="B91:H91"/>
    <mergeCell ref="B45:H45"/>
    <mergeCell ref="B47:H48"/>
    <mergeCell ref="B52:H53"/>
    <mergeCell ref="B55:H55"/>
    <mergeCell ref="B57:H72"/>
    <mergeCell ref="B86:H87"/>
    <mergeCell ref="B2:H2"/>
    <mergeCell ref="B76:H78"/>
    <mergeCell ref="B82:H82"/>
    <mergeCell ref="B29:H29"/>
    <mergeCell ref="B31:D31"/>
    <mergeCell ref="B32:D32"/>
    <mergeCell ref="B34:H34"/>
    <mergeCell ref="B36:H36"/>
    <mergeCell ref="B38:H43"/>
    <mergeCell ref="B3:H3"/>
    <mergeCell ref="B5:H5"/>
    <mergeCell ref="B11:H11"/>
    <mergeCell ref="B7:H8"/>
    <mergeCell ref="B12:H27"/>
  </mergeCells>
  <hyperlinks>
    <hyperlink ref="A1" location="ÍNDICE!A1" display="Indice" xr:uid="{18B84307-4B0F-4C71-A482-09F81D0A6177}"/>
  </hyperlinks>
  <pageMargins left="0.7" right="0.7" top="0.75" bottom="0.75" header="0.3" footer="0.3"/>
  <pageSetup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E39B4-8100-42CA-9902-643A759C16CF}">
  <sheetPr>
    <pageSetUpPr fitToPage="1"/>
  </sheetPr>
  <dimension ref="A1:K145"/>
  <sheetViews>
    <sheetView showGridLines="0" zoomScaleNormal="100" workbookViewId="0">
      <selection activeCell="F144" sqref="F144"/>
    </sheetView>
  </sheetViews>
  <sheetFormatPr baseColWidth="10" defaultColWidth="11.42578125" defaultRowHeight="15" x14ac:dyDescent="0.25"/>
  <cols>
    <col min="1" max="1" width="7.140625" style="1" bestFit="1" customWidth="1"/>
    <col min="2" max="2" width="39.85546875" style="1" bestFit="1" customWidth="1"/>
    <col min="3" max="3" width="24.140625" style="1" bestFit="1" customWidth="1"/>
    <col min="4" max="4" width="22.140625" style="1" bestFit="1" customWidth="1"/>
    <col min="5" max="5" width="16.85546875" style="1" bestFit="1" customWidth="1"/>
    <col min="6" max="6" width="22.140625" style="1" bestFit="1" customWidth="1"/>
    <col min="7" max="7" width="18.85546875" style="1" bestFit="1" customWidth="1"/>
    <col min="8" max="8" width="14.42578125" style="58" customWidth="1"/>
    <col min="9" max="9" width="18.28515625" style="1" customWidth="1"/>
    <col min="10" max="10" width="18.42578125" style="1" customWidth="1"/>
    <col min="11" max="11" width="15" style="1" customWidth="1"/>
    <col min="12" max="16384" width="11.42578125" style="1"/>
  </cols>
  <sheetData>
    <row r="1" spans="1:9" x14ac:dyDescent="0.25">
      <c r="A1" s="2" t="s">
        <v>31</v>
      </c>
    </row>
    <row r="2" spans="1:9" x14ac:dyDescent="0.25">
      <c r="B2" s="432" t="s">
        <v>129</v>
      </c>
      <c r="C2" s="432"/>
      <c r="D2" s="432"/>
      <c r="E2" s="432"/>
      <c r="F2" s="432"/>
      <c r="G2" s="432"/>
      <c r="H2" s="432"/>
    </row>
    <row r="3" spans="1:9" x14ac:dyDescent="0.25">
      <c r="B3" s="460" t="str">
        <f>+'06'!B3</f>
        <v>Notas a los Estados Contables al 30 de setiembre de 2024</v>
      </c>
      <c r="C3" s="460"/>
      <c r="D3" s="460"/>
      <c r="E3" s="460"/>
      <c r="F3" s="460"/>
      <c r="G3" s="460"/>
      <c r="H3" s="460"/>
    </row>
    <row r="4" spans="1:9" x14ac:dyDescent="0.25">
      <c r="B4" s="83"/>
      <c r="C4" s="83"/>
      <c r="D4" s="83"/>
      <c r="E4" s="83"/>
      <c r="F4" s="83"/>
      <c r="G4" s="83"/>
      <c r="H4" s="157"/>
    </row>
    <row r="5" spans="1:9" x14ac:dyDescent="0.25">
      <c r="B5" s="433" t="s">
        <v>360</v>
      </c>
      <c r="C5" s="433"/>
      <c r="D5" s="433"/>
      <c r="E5" s="433"/>
      <c r="F5" s="433"/>
      <c r="G5" s="433"/>
      <c r="H5" s="433"/>
    </row>
    <row r="7" spans="1:9" x14ac:dyDescent="0.25">
      <c r="B7" s="430" t="s">
        <v>361</v>
      </c>
      <c r="C7" s="430"/>
      <c r="D7" s="430"/>
      <c r="E7" s="430"/>
      <c r="F7" s="430"/>
      <c r="G7" s="430"/>
      <c r="H7" s="430"/>
    </row>
    <row r="8" spans="1:9" x14ac:dyDescent="0.25">
      <c r="B8" s="158" t="s">
        <v>215</v>
      </c>
      <c r="C8" s="159">
        <v>45565</v>
      </c>
      <c r="D8" s="159">
        <v>45199</v>
      </c>
      <c r="E8" s="159">
        <v>45291</v>
      </c>
    </row>
    <row r="9" spans="1:9" x14ac:dyDescent="0.25">
      <c r="B9" s="93" t="s">
        <v>362</v>
      </c>
      <c r="C9" s="160">
        <v>7789.9</v>
      </c>
      <c r="D9" s="160">
        <v>7289.83</v>
      </c>
      <c r="E9" s="161">
        <v>7263.59</v>
      </c>
      <c r="G9" s="58"/>
    </row>
    <row r="10" spans="1:9" x14ac:dyDescent="0.25">
      <c r="B10" s="162" t="s">
        <v>363</v>
      </c>
      <c r="C10" s="163">
        <v>7796.79</v>
      </c>
      <c r="D10" s="163">
        <v>7307.17</v>
      </c>
      <c r="E10" s="164">
        <v>7283.62</v>
      </c>
    </row>
    <row r="11" spans="1:9" x14ac:dyDescent="0.25">
      <c r="G11" s="58"/>
      <c r="H11" s="165"/>
    </row>
    <row r="12" spans="1:9" x14ac:dyDescent="0.25">
      <c r="B12" s="430" t="s">
        <v>364</v>
      </c>
      <c r="C12" s="430"/>
      <c r="D12" s="430"/>
      <c r="E12" s="430"/>
      <c r="F12" s="430"/>
      <c r="G12" s="430"/>
      <c r="H12" s="430"/>
    </row>
    <row r="14" spans="1:9" ht="42" customHeight="1" x14ac:dyDescent="0.25">
      <c r="B14" s="466" t="s">
        <v>365</v>
      </c>
      <c r="C14" s="466" t="s">
        <v>366</v>
      </c>
      <c r="D14" s="466" t="s">
        <v>367</v>
      </c>
      <c r="E14" s="45" t="s">
        <v>368</v>
      </c>
      <c r="F14" s="45" t="s">
        <v>369</v>
      </c>
      <c r="G14" s="45" t="s">
        <v>367</v>
      </c>
      <c r="H14" s="45" t="s">
        <v>368</v>
      </c>
      <c r="I14" s="166" t="s">
        <v>369</v>
      </c>
    </row>
    <row r="15" spans="1:9" x14ac:dyDescent="0.25">
      <c r="B15" s="467"/>
      <c r="C15" s="467"/>
      <c r="D15" s="467"/>
      <c r="E15" s="102">
        <f>+'02'!D7</f>
        <v>45565</v>
      </c>
      <c r="F15" s="102">
        <f>+E15</f>
        <v>45565</v>
      </c>
      <c r="G15" s="102"/>
      <c r="H15" s="102">
        <f>+'02'!E7</f>
        <v>45291</v>
      </c>
      <c r="I15" s="167">
        <f>+H15</f>
        <v>45291</v>
      </c>
    </row>
    <row r="16" spans="1:9" x14ac:dyDescent="0.25">
      <c r="B16" s="48" t="s">
        <v>132</v>
      </c>
      <c r="C16" s="109"/>
      <c r="D16" s="148"/>
      <c r="E16" s="109"/>
      <c r="F16" s="109"/>
      <c r="G16" s="109"/>
      <c r="H16" s="48"/>
      <c r="I16" s="109"/>
    </row>
    <row r="17" spans="2:11" x14ac:dyDescent="0.25">
      <c r="B17" s="168" t="s">
        <v>135</v>
      </c>
      <c r="C17" s="109"/>
      <c r="D17" s="148"/>
      <c r="E17" s="109"/>
      <c r="F17" s="169"/>
      <c r="G17" s="169"/>
      <c r="H17" s="168"/>
      <c r="I17" s="109"/>
    </row>
    <row r="18" spans="2:11" x14ac:dyDescent="0.25">
      <c r="B18" s="63" t="s">
        <v>137</v>
      </c>
      <c r="C18" s="170" t="s">
        <v>370</v>
      </c>
      <c r="D18" s="171">
        <v>603851.8802552023</v>
      </c>
      <c r="E18" s="172">
        <f>+_xlfn.XLOOKUP(E15,C8:E8,C9:E9)</f>
        <v>7789.9</v>
      </c>
      <c r="F18" s="94">
        <v>4703945762</v>
      </c>
      <c r="G18" s="345">
        <v>589419.94999999995</v>
      </c>
      <c r="H18" s="173">
        <f>+_xlfn.XLOOKUP(H15,C8:E8,C9:E9)</f>
        <v>7263.59</v>
      </c>
      <c r="I18" s="94">
        <v>4281304855</v>
      </c>
    </row>
    <row r="19" spans="2:11" x14ac:dyDescent="0.25">
      <c r="B19" s="51" t="s">
        <v>163</v>
      </c>
      <c r="C19" s="174" t="s">
        <v>370</v>
      </c>
      <c r="D19" s="175">
        <v>278928.850049423</v>
      </c>
      <c r="E19" s="176">
        <f>+E18</f>
        <v>7789.9</v>
      </c>
      <c r="F19" s="108">
        <v>2172827849</v>
      </c>
      <c r="G19" s="355">
        <v>107564.27</v>
      </c>
      <c r="H19" s="177">
        <f>+H18</f>
        <v>7263.59</v>
      </c>
      <c r="I19" s="108">
        <v>781302756</v>
      </c>
      <c r="J19" s="358"/>
    </row>
    <row r="20" spans="2:11" x14ac:dyDescent="0.25">
      <c r="B20" s="51" t="s">
        <v>371</v>
      </c>
      <c r="C20" s="174" t="s">
        <v>370</v>
      </c>
      <c r="D20" s="175">
        <v>5303037.2633795049</v>
      </c>
      <c r="E20" s="176">
        <f>+E19</f>
        <v>7789.9</v>
      </c>
      <c r="F20" s="108">
        <v>41310129978</v>
      </c>
      <c r="G20" s="355">
        <v>6960772.1100000003</v>
      </c>
      <c r="H20" s="177">
        <f>+H19</f>
        <v>7263.59</v>
      </c>
      <c r="I20" s="108">
        <v>50560194701</v>
      </c>
    </row>
    <row r="21" spans="2:11" x14ac:dyDescent="0.25">
      <c r="B21" s="9" t="s">
        <v>174</v>
      </c>
      <c r="C21" s="10" t="s">
        <v>370</v>
      </c>
      <c r="D21" s="178">
        <v>26906.231145457579</v>
      </c>
      <c r="E21" s="189">
        <f>+E20</f>
        <v>7789.9</v>
      </c>
      <c r="F21" s="12">
        <v>209596850</v>
      </c>
      <c r="G21" s="356">
        <v>26852.92</v>
      </c>
      <c r="H21" s="179">
        <f>+H20</f>
        <v>7263.59</v>
      </c>
      <c r="I21" s="12">
        <v>269158272</v>
      </c>
    </row>
    <row r="22" spans="2:11" s="44" customFormat="1" x14ac:dyDescent="0.25">
      <c r="B22" s="180" t="s">
        <v>372</v>
      </c>
      <c r="C22" s="181"/>
      <c r="D22" s="182">
        <f>SUM(D18:D21)</f>
        <v>6212724.2248295872</v>
      </c>
      <c r="E22" s="182"/>
      <c r="F22" s="182"/>
      <c r="G22" s="182">
        <f>SUM(G18:G21)</f>
        <v>7684609.25</v>
      </c>
      <c r="H22" s="182"/>
      <c r="I22" s="183"/>
      <c r="K22" s="357"/>
    </row>
    <row r="23" spans="2:11" x14ac:dyDescent="0.25">
      <c r="B23" s="48" t="s">
        <v>134</v>
      </c>
      <c r="C23" s="48"/>
      <c r="D23" s="148"/>
      <c r="E23" s="184"/>
      <c r="F23" s="109"/>
      <c r="G23" s="109"/>
      <c r="H23" s="184"/>
      <c r="I23" s="55"/>
    </row>
    <row r="24" spans="2:11" x14ac:dyDescent="0.25">
      <c r="B24" s="48" t="s">
        <v>136</v>
      </c>
      <c r="C24" s="48"/>
      <c r="D24" s="148"/>
      <c r="E24" s="184"/>
      <c r="F24" s="109"/>
      <c r="G24" s="109"/>
      <c r="H24" s="184"/>
      <c r="I24" s="55"/>
    </row>
    <row r="25" spans="2:11" x14ac:dyDescent="0.25">
      <c r="B25" s="63" t="s">
        <v>373</v>
      </c>
      <c r="C25" s="170" t="s">
        <v>370</v>
      </c>
      <c r="D25" s="171">
        <v>2810.1399422069853</v>
      </c>
      <c r="E25" s="185">
        <f>+_xlfn.XLOOKUP(E15,C8:E8,C10:E10)</f>
        <v>7796.79</v>
      </c>
      <c r="F25" s="108">
        <v>21910071</v>
      </c>
      <c r="G25" s="379">
        <f t="shared" ref="G25:G27" si="0">+I25/H25</f>
        <v>7273.5300578558463</v>
      </c>
      <c r="H25" s="186">
        <f>+_xlfn.XLOOKUP(H15,C8:E8,C10:E10)</f>
        <v>7283.62</v>
      </c>
      <c r="I25" s="108">
        <v>52977629</v>
      </c>
    </row>
    <row r="26" spans="2:11" x14ac:dyDescent="0.25">
      <c r="B26" s="51" t="s">
        <v>140</v>
      </c>
      <c r="C26" s="174" t="s">
        <v>370</v>
      </c>
      <c r="D26" s="175">
        <v>788799.76387718541</v>
      </c>
      <c r="E26" s="187">
        <f>+E25</f>
        <v>7796.79</v>
      </c>
      <c r="F26" s="108">
        <v>6150106111</v>
      </c>
      <c r="G26" s="379">
        <f t="shared" si="0"/>
        <v>516304.80392991396</v>
      </c>
      <c r="H26" s="188">
        <f>+H25</f>
        <v>7283.62</v>
      </c>
      <c r="I26" s="108">
        <v>3760567996</v>
      </c>
    </row>
    <row r="27" spans="2:11" x14ac:dyDescent="0.25">
      <c r="B27" s="9" t="s">
        <v>374</v>
      </c>
      <c r="C27" s="10" t="s">
        <v>370</v>
      </c>
      <c r="D27" s="178">
        <v>5071279.010079789</v>
      </c>
      <c r="E27" s="189">
        <f>+E26</f>
        <v>7796.79</v>
      </c>
      <c r="F27" s="108">
        <v>39539697473</v>
      </c>
      <c r="G27" s="379">
        <f t="shared" si="0"/>
        <v>6546164.4101422094</v>
      </c>
      <c r="H27" s="190">
        <f>+H26</f>
        <v>7283.62</v>
      </c>
      <c r="I27" s="108">
        <v>47679774021</v>
      </c>
    </row>
    <row r="28" spans="2:11" s="44" customFormat="1" x14ac:dyDescent="0.25">
      <c r="B28" s="191" t="s">
        <v>375</v>
      </c>
      <c r="C28" s="184"/>
      <c r="D28" s="192">
        <f>SUM(D25:D27)</f>
        <v>5862888.9138991814</v>
      </c>
      <c r="E28" s="184"/>
      <c r="F28" s="184"/>
      <c r="G28" s="192">
        <f>SUM(G25:G27)</f>
        <v>7069742.7441299791</v>
      </c>
      <c r="H28" s="184"/>
      <c r="I28" s="193"/>
    </row>
    <row r="29" spans="2:11" ht="2.25" customHeight="1" x14ac:dyDescent="0.25">
      <c r="H29" s="1"/>
      <c r="I29" s="58"/>
    </row>
    <row r="30" spans="2:11" ht="15.75" thickBot="1" x14ac:dyDescent="0.3">
      <c r="B30" s="95" t="s">
        <v>376</v>
      </c>
      <c r="C30" s="140"/>
      <c r="D30" s="407">
        <f>+D22-D28</f>
        <v>349835.31093040574</v>
      </c>
      <c r="E30" s="149"/>
      <c r="F30" s="149"/>
      <c r="G30" s="407">
        <f>+G22-G28</f>
        <v>614866.50587002095</v>
      </c>
      <c r="H30" s="149"/>
      <c r="I30" s="194"/>
    </row>
    <row r="31" spans="2:11" ht="15.75" thickTop="1" x14ac:dyDescent="0.25">
      <c r="B31" s="44"/>
      <c r="C31" s="44"/>
      <c r="D31" s="195"/>
      <c r="K31" s="358"/>
    </row>
    <row r="32" spans="2:11" x14ac:dyDescent="0.25">
      <c r="B32" s="433" t="s">
        <v>377</v>
      </c>
      <c r="C32" s="433"/>
      <c r="D32" s="433"/>
      <c r="E32" s="433"/>
      <c r="F32" s="433"/>
      <c r="G32" s="433"/>
      <c r="H32" s="433"/>
    </row>
    <row r="34" spans="2:8" ht="45" x14ac:dyDescent="0.25">
      <c r="B34" s="468" t="s">
        <v>378</v>
      </c>
      <c r="C34" s="45" t="s">
        <v>379</v>
      </c>
      <c r="D34" s="45" t="s">
        <v>380</v>
      </c>
      <c r="E34" s="45" t="s">
        <v>379</v>
      </c>
      <c r="F34" s="45" t="s">
        <v>380</v>
      </c>
      <c r="H34" s="1"/>
    </row>
    <row r="35" spans="2:8" x14ac:dyDescent="0.25">
      <c r="B35" s="468"/>
      <c r="C35" s="102">
        <f>+'04'!E6</f>
        <v>45565</v>
      </c>
      <c r="D35" s="102">
        <f>+C35</f>
        <v>45565</v>
      </c>
      <c r="E35" s="102">
        <f>+'04'!F6</f>
        <v>45199</v>
      </c>
      <c r="F35" s="102">
        <f>+E35</f>
        <v>45199</v>
      </c>
      <c r="H35" s="1"/>
    </row>
    <row r="36" spans="2:8" ht="33" customHeight="1" x14ac:dyDescent="0.25">
      <c r="B36" s="196" t="s">
        <v>381</v>
      </c>
      <c r="C36" s="197">
        <f>+_xlfn.XLOOKUP(C35,C8:E8,C9:E9)</f>
        <v>7789.9</v>
      </c>
      <c r="D36" s="198">
        <v>3991452428</v>
      </c>
      <c r="E36" s="197">
        <v>7258.03</v>
      </c>
      <c r="F36" s="198">
        <v>2217662655</v>
      </c>
      <c r="H36" s="1"/>
    </row>
    <row r="37" spans="2:8" ht="33" customHeight="1" x14ac:dyDescent="0.25">
      <c r="B37" s="196" t="s">
        <v>382</v>
      </c>
      <c r="C37" s="197">
        <f>+_xlfn.XLOOKUP(C35,C8:E8,C10:E10)</f>
        <v>7796.79</v>
      </c>
      <c r="D37" s="198">
        <v>213174924</v>
      </c>
      <c r="E37" s="197">
        <v>7262.6</v>
      </c>
      <c r="F37" s="198">
        <v>1504263649</v>
      </c>
      <c r="H37" s="1"/>
    </row>
    <row r="38" spans="2:8" ht="33" customHeight="1" x14ac:dyDescent="0.25">
      <c r="B38" s="196" t="s">
        <v>383</v>
      </c>
      <c r="C38" s="197">
        <f>+C36</f>
        <v>7789.9</v>
      </c>
      <c r="D38" s="198">
        <v>1263341056</v>
      </c>
      <c r="E38" s="197">
        <v>7258.03</v>
      </c>
      <c r="F38" s="198">
        <v>2546055579</v>
      </c>
      <c r="H38" s="1"/>
    </row>
    <row r="39" spans="2:8" ht="33" customHeight="1" x14ac:dyDescent="0.25">
      <c r="B39" s="196" t="s">
        <v>384</v>
      </c>
      <c r="C39" s="197">
        <f>+C37</f>
        <v>7796.79</v>
      </c>
      <c r="D39" s="198">
        <v>3319793940</v>
      </c>
      <c r="E39" s="197">
        <v>7262.6</v>
      </c>
      <c r="F39" s="198">
        <v>866852561</v>
      </c>
      <c r="H39" s="1"/>
    </row>
    <row r="40" spans="2:8" ht="9.6" customHeight="1" x14ac:dyDescent="0.25">
      <c r="B40" s="88"/>
      <c r="C40" s="199"/>
      <c r="D40" s="144"/>
      <c r="E40" s="199"/>
      <c r="F40" s="144"/>
      <c r="H40" s="1"/>
    </row>
    <row r="41" spans="2:8" ht="15" customHeight="1" thickBot="1" x14ac:dyDescent="0.3">
      <c r="B41" s="200" t="s">
        <v>97</v>
      </c>
      <c r="C41" s="201"/>
      <c r="D41" s="408">
        <f>+D36+D37-D38-D39</f>
        <v>-378507644</v>
      </c>
      <c r="E41" s="202"/>
      <c r="F41" s="408">
        <f>+F36+F37-F38-F39</f>
        <v>309018164</v>
      </c>
      <c r="H41" s="1"/>
    </row>
    <row r="42" spans="2:8" ht="15.75" thickTop="1" x14ac:dyDescent="0.25"/>
    <row r="43" spans="2:8" x14ac:dyDescent="0.25">
      <c r="B43" s="429" t="s">
        <v>385</v>
      </c>
      <c r="C43" s="429"/>
      <c r="D43" s="429"/>
      <c r="E43" s="429"/>
      <c r="F43" s="429"/>
      <c r="G43" s="429"/>
      <c r="H43" s="429"/>
    </row>
    <row r="44" spans="2:8" x14ac:dyDescent="0.25">
      <c r="B44" s="429"/>
      <c r="C44" s="429"/>
      <c r="D44" s="429"/>
      <c r="E44" s="429"/>
      <c r="F44" s="429"/>
      <c r="G44" s="429"/>
      <c r="H44" s="429"/>
    </row>
    <row r="46" spans="2:8" x14ac:dyDescent="0.25">
      <c r="B46" s="191" t="s">
        <v>386</v>
      </c>
      <c r="C46" s="203">
        <f>+'02'!D7</f>
        <v>45565</v>
      </c>
      <c r="D46" s="203">
        <f>+'02'!E7</f>
        <v>45291</v>
      </c>
    </row>
    <row r="47" spans="2:8" x14ac:dyDescent="0.25">
      <c r="B47" s="204" t="s">
        <v>398</v>
      </c>
      <c r="C47" s="104">
        <v>274758286</v>
      </c>
      <c r="D47" s="104">
        <v>0</v>
      </c>
      <c r="E47" s="205"/>
      <c r="H47" s="1"/>
    </row>
    <row r="48" spans="2:8" x14ac:dyDescent="0.25">
      <c r="B48" s="204" t="s">
        <v>387</v>
      </c>
      <c r="C48" s="104">
        <v>163683690</v>
      </c>
      <c r="D48" s="104">
        <v>1324744086</v>
      </c>
      <c r="E48" s="205"/>
      <c r="H48" s="1"/>
    </row>
    <row r="49" spans="2:8" x14ac:dyDescent="0.25">
      <c r="B49" s="204" t="s">
        <v>392</v>
      </c>
      <c r="C49" s="104">
        <v>139441496</v>
      </c>
      <c r="D49" s="104">
        <v>19947459</v>
      </c>
      <c r="E49" s="205"/>
      <c r="H49" s="1"/>
    </row>
    <row r="50" spans="2:8" x14ac:dyDescent="0.25">
      <c r="B50" s="204" t="s">
        <v>397</v>
      </c>
      <c r="C50" s="104">
        <v>104990640</v>
      </c>
      <c r="D50" s="104">
        <v>0</v>
      </c>
      <c r="E50" s="205"/>
      <c r="H50" s="1"/>
    </row>
    <row r="51" spans="2:8" x14ac:dyDescent="0.25">
      <c r="B51" s="204" t="s">
        <v>394</v>
      </c>
      <c r="C51" s="104">
        <v>11421934</v>
      </c>
      <c r="D51" s="104">
        <v>12276934</v>
      </c>
      <c r="E51" s="205"/>
      <c r="H51" s="1"/>
    </row>
    <row r="52" spans="2:8" x14ac:dyDescent="0.25">
      <c r="B52" s="204" t="s">
        <v>390</v>
      </c>
      <c r="C52" s="104">
        <v>10007870</v>
      </c>
      <c r="D52" s="104">
        <v>150138847</v>
      </c>
      <c r="E52" s="205"/>
      <c r="H52" s="1"/>
    </row>
    <row r="53" spans="2:8" x14ac:dyDescent="0.25">
      <c r="B53" s="204" t="s">
        <v>388</v>
      </c>
      <c r="C53" s="104">
        <v>10000000</v>
      </c>
      <c r="D53" s="104">
        <v>10000000</v>
      </c>
      <c r="E53" s="205"/>
      <c r="H53" s="1"/>
    </row>
    <row r="54" spans="2:8" x14ac:dyDescent="0.25">
      <c r="B54" s="204" t="s">
        <v>396</v>
      </c>
      <c r="C54" s="104">
        <v>10000000</v>
      </c>
      <c r="D54" s="104">
        <v>10000000</v>
      </c>
      <c r="E54" s="205"/>
      <c r="H54" s="1"/>
    </row>
    <row r="55" spans="2:8" x14ac:dyDescent="0.25">
      <c r="B55" s="204" t="s">
        <v>393</v>
      </c>
      <c r="C55" s="104">
        <v>9586633</v>
      </c>
      <c r="D55" s="104">
        <v>91543672</v>
      </c>
      <c r="E55" s="205"/>
      <c r="H55" s="1"/>
    </row>
    <row r="56" spans="2:8" x14ac:dyDescent="0.25">
      <c r="B56" s="204" t="s">
        <v>391</v>
      </c>
      <c r="C56" s="104">
        <v>8629847</v>
      </c>
      <c r="D56" s="104">
        <v>47127391</v>
      </c>
      <c r="E56" s="205"/>
      <c r="H56" s="1"/>
    </row>
    <row r="57" spans="2:8" x14ac:dyDescent="0.25">
      <c r="B57" s="204" t="s">
        <v>389</v>
      </c>
      <c r="C57" s="104">
        <v>20326</v>
      </c>
      <c r="D57" s="104">
        <v>0</v>
      </c>
      <c r="E57" s="205"/>
      <c r="H57" s="1"/>
    </row>
    <row r="58" spans="2:8" x14ac:dyDescent="0.25">
      <c r="B58" s="204" t="s">
        <v>399</v>
      </c>
      <c r="C58" s="104">
        <v>0</v>
      </c>
      <c r="D58" s="104">
        <v>8736643</v>
      </c>
      <c r="E58" s="205"/>
      <c r="H58" s="1"/>
    </row>
    <row r="59" spans="2:8" x14ac:dyDescent="0.25">
      <c r="B59" s="204" t="s">
        <v>400</v>
      </c>
      <c r="C59" s="104">
        <v>0</v>
      </c>
      <c r="D59" s="104">
        <v>5000000</v>
      </c>
      <c r="E59" s="205"/>
      <c r="H59" s="1"/>
    </row>
    <row r="60" spans="2:8" ht="15.75" thickBot="1" x14ac:dyDescent="0.3">
      <c r="B60" s="204" t="s">
        <v>395</v>
      </c>
      <c r="C60" s="104"/>
      <c r="D60" s="104">
        <v>10000000</v>
      </c>
      <c r="E60" s="206"/>
      <c r="H60" s="1"/>
    </row>
    <row r="61" spans="2:8" ht="15.75" thickBot="1" x14ac:dyDescent="0.3">
      <c r="B61" s="207" t="s">
        <v>401</v>
      </c>
      <c r="C61" s="208">
        <f>SUM(C47:C60)</f>
        <v>742540722</v>
      </c>
      <c r="D61" s="208">
        <f>SUM(D47:D60)</f>
        <v>1689515032</v>
      </c>
      <c r="E61" s="206"/>
    </row>
    <row r="62" spans="2:8" ht="15.75" thickBot="1" x14ac:dyDescent="0.3">
      <c r="B62" s="85"/>
      <c r="C62" s="209"/>
      <c r="D62" s="209"/>
      <c r="E62" s="206"/>
      <c r="H62" s="1"/>
    </row>
    <row r="63" spans="2:8" ht="15.75" thickBot="1" x14ac:dyDescent="0.3">
      <c r="B63" s="210" t="s">
        <v>402</v>
      </c>
      <c r="C63" s="211">
        <f>+C46</f>
        <v>45565</v>
      </c>
      <c r="D63" s="211">
        <f>+D46</f>
        <v>45291</v>
      </c>
      <c r="E63" s="206"/>
      <c r="H63" s="1"/>
    </row>
    <row r="64" spans="2:8" x14ac:dyDescent="0.25">
      <c r="B64" s="204" t="s">
        <v>408</v>
      </c>
      <c r="C64" s="104">
        <v>409579855</v>
      </c>
      <c r="D64" s="104">
        <v>29070558</v>
      </c>
      <c r="E64" s="206"/>
      <c r="H64" s="1"/>
    </row>
    <row r="65" spans="2:8" x14ac:dyDescent="0.25">
      <c r="B65" s="204" t="s">
        <v>411</v>
      </c>
      <c r="C65" s="104">
        <v>205310994</v>
      </c>
      <c r="D65" s="104">
        <v>0</v>
      </c>
      <c r="E65" s="206"/>
      <c r="H65" s="1"/>
    </row>
    <row r="66" spans="2:8" x14ac:dyDescent="0.25">
      <c r="B66" s="204" t="s">
        <v>407</v>
      </c>
      <c r="C66" s="104">
        <v>57009917</v>
      </c>
      <c r="D66" s="104">
        <v>18712243</v>
      </c>
      <c r="E66" s="206"/>
      <c r="H66" s="1"/>
    </row>
    <row r="67" spans="2:8" x14ac:dyDescent="0.25">
      <c r="B67" s="204" t="s">
        <v>399</v>
      </c>
      <c r="C67" s="104">
        <v>38951058</v>
      </c>
      <c r="D67" s="104">
        <v>36319403</v>
      </c>
      <c r="E67" s="206"/>
      <c r="H67" s="1"/>
    </row>
    <row r="68" spans="2:8" x14ac:dyDescent="0.25">
      <c r="B68" s="204" t="s">
        <v>404</v>
      </c>
      <c r="C68" s="104">
        <v>38949500</v>
      </c>
      <c r="D68" s="104">
        <v>36317950</v>
      </c>
      <c r="H68" s="1"/>
    </row>
    <row r="69" spans="2:8" x14ac:dyDescent="0.25">
      <c r="B69" s="204" t="s">
        <v>405</v>
      </c>
      <c r="C69" s="104">
        <v>35275160</v>
      </c>
      <c r="D69" s="104">
        <v>14190004</v>
      </c>
      <c r="E69" s="89"/>
      <c r="F69" s="58"/>
      <c r="H69" s="1"/>
    </row>
    <row r="70" spans="2:8" x14ac:dyDescent="0.25">
      <c r="B70" s="204" t="s">
        <v>406</v>
      </c>
      <c r="C70" s="104">
        <v>32670763</v>
      </c>
      <c r="D70" s="104">
        <v>30463424</v>
      </c>
      <c r="H70" s="1"/>
    </row>
    <row r="71" spans="2:8" x14ac:dyDescent="0.25">
      <c r="B71" s="204" t="s">
        <v>394</v>
      </c>
      <c r="C71" s="104">
        <v>26532088</v>
      </c>
      <c r="D71" s="104">
        <v>25858090</v>
      </c>
      <c r="H71" s="1"/>
    </row>
    <row r="72" spans="2:8" x14ac:dyDescent="0.25">
      <c r="B72" s="204" t="s">
        <v>392</v>
      </c>
      <c r="C72" s="104">
        <v>23369700</v>
      </c>
      <c r="D72" s="104">
        <v>21790770</v>
      </c>
      <c r="H72" s="1"/>
    </row>
    <row r="73" spans="2:8" x14ac:dyDescent="0.25">
      <c r="B73" s="204" t="s">
        <v>396</v>
      </c>
      <c r="C73" s="104">
        <v>14722755</v>
      </c>
      <c r="D73" s="104">
        <v>14527035</v>
      </c>
      <c r="H73" s="1"/>
    </row>
    <row r="74" spans="2:8" x14ac:dyDescent="0.25">
      <c r="B74" s="204" t="s">
        <v>412</v>
      </c>
      <c r="C74" s="104">
        <v>9023041</v>
      </c>
      <c r="D74" s="104">
        <v>36317950</v>
      </c>
      <c r="H74" s="1"/>
    </row>
    <row r="75" spans="2:8" x14ac:dyDescent="0.25">
      <c r="B75" s="204" t="s">
        <v>409</v>
      </c>
      <c r="C75" s="104">
        <v>7789978</v>
      </c>
      <c r="D75" s="104">
        <v>7263663</v>
      </c>
      <c r="H75" s="1"/>
    </row>
    <row r="76" spans="2:8" x14ac:dyDescent="0.25">
      <c r="B76" s="204" t="s">
        <v>403</v>
      </c>
      <c r="C76" s="104">
        <v>0</v>
      </c>
      <c r="D76" s="104">
        <v>187960935</v>
      </c>
      <c r="H76" s="1"/>
    </row>
    <row r="77" spans="2:8" x14ac:dyDescent="0.25">
      <c r="B77" s="204" t="s">
        <v>410</v>
      </c>
      <c r="C77" s="104">
        <v>0</v>
      </c>
      <c r="D77" s="104">
        <v>36317950</v>
      </c>
      <c r="E77" s="89"/>
      <c r="F77" s="58"/>
      <c r="H77" s="1"/>
    </row>
    <row r="78" spans="2:8" x14ac:dyDescent="0.25">
      <c r="B78" s="212" t="s">
        <v>389</v>
      </c>
      <c r="C78" s="11">
        <v>0</v>
      </c>
      <c r="D78" s="11">
        <v>14190004</v>
      </c>
      <c r="E78" s="213"/>
      <c r="F78" s="58"/>
      <c r="G78" s="58"/>
      <c r="H78" s="1"/>
    </row>
    <row r="79" spans="2:8" x14ac:dyDescent="0.25">
      <c r="B79" s="191" t="s">
        <v>401</v>
      </c>
      <c r="C79" s="193">
        <f>SUM(C64:C78)</f>
        <v>899184809</v>
      </c>
      <c r="D79" s="193">
        <f>SUM(D64:D78)</f>
        <v>509299979</v>
      </c>
      <c r="E79" s="213"/>
      <c r="F79" s="58"/>
      <c r="G79" s="43"/>
      <c r="H79" s="43"/>
    </row>
    <row r="80" spans="2:8" x14ac:dyDescent="0.25">
      <c r="B80" s="89"/>
      <c r="C80" s="89"/>
      <c r="D80" s="89"/>
      <c r="E80" s="213"/>
      <c r="F80" s="58"/>
      <c r="G80" s="58"/>
      <c r="H80" s="1"/>
    </row>
    <row r="81" spans="2:8" x14ac:dyDescent="0.25">
      <c r="B81" s="191" t="s">
        <v>146</v>
      </c>
      <c r="C81" s="203">
        <f>+C63</f>
        <v>45565</v>
      </c>
      <c r="D81" s="203">
        <f>+D63</f>
        <v>45291</v>
      </c>
      <c r="E81" s="213"/>
      <c r="F81" s="58"/>
      <c r="G81" s="58"/>
      <c r="H81" s="1"/>
    </row>
    <row r="82" spans="2:8" x14ac:dyDescent="0.25">
      <c r="B82" s="214" t="s">
        <v>396</v>
      </c>
      <c r="C82" s="104">
        <v>3746312866</v>
      </c>
      <c r="D82" s="104">
        <v>0</v>
      </c>
      <c r="E82" s="213"/>
      <c r="F82" s="58"/>
      <c r="G82" s="58"/>
      <c r="H82" s="1"/>
    </row>
    <row r="83" spans="2:8" x14ac:dyDescent="0.25">
      <c r="B83" s="204" t="s">
        <v>396</v>
      </c>
      <c r="C83" s="104">
        <v>1329826142</v>
      </c>
      <c r="D83" s="104">
        <v>0</v>
      </c>
      <c r="E83" s="213"/>
      <c r="F83" s="58"/>
      <c r="G83" s="58"/>
      <c r="H83" s="1"/>
    </row>
    <row r="84" spans="2:8" x14ac:dyDescent="0.25">
      <c r="B84" s="204" t="s">
        <v>414</v>
      </c>
      <c r="C84" s="104">
        <v>899277705</v>
      </c>
      <c r="D84" s="104">
        <v>3772004876</v>
      </c>
      <c r="E84" s="213"/>
      <c r="F84" s="58"/>
      <c r="G84" s="58"/>
      <c r="H84" s="1"/>
    </row>
    <row r="85" spans="2:8" x14ac:dyDescent="0.25">
      <c r="B85" s="204" t="s">
        <v>413</v>
      </c>
      <c r="C85" s="104">
        <v>58448087</v>
      </c>
      <c r="D85" s="104">
        <v>2542255525</v>
      </c>
      <c r="E85" s="213"/>
      <c r="F85" s="58"/>
      <c r="G85" s="58"/>
      <c r="H85" s="1"/>
    </row>
    <row r="86" spans="2:8" x14ac:dyDescent="0.25">
      <c r="B86" s="191" t="s">
        <v>401</v>
      </c>
      <c r="C86" s="193">
        <f>SUM(C82:C85)</f>
        <v>6033864800</v>
      </c>
      <c r="D86" s="193">
        <f>SUM(D82:D83)</f>
        <v>0</v>
      </c>
      <c r="E86" s="213"/>
      <c r="F86" s="58"/>
      <c r="G86" s="58"/>
      <c r="H86" s="1"/>
    </row>
    <row r="87" spans="2:8" x14ac:dyDescent="0.25">
      <c r="B87" s="89"/>
      <c r="C87" s="89"/>
      <c r="D87" s="89"/>
      <c r="E87" s="213"/>
      <c r="F87" s="58"/>
      <c r="G87" s="58"/>
      <c r="H87" s="1"/>
    </row>
    <row r="88" spans="2:8" x14ac:dyDescent="0.25">
      <c r="B88" s="191" t="s">
        <v>415</v>
      </c>
      <c r="C88" s="215">
        <f>+C61+C79+C86</f>
        <v>7675590331</v>
      </c>
      <c r="D88" s="215">
        <f>+D61+D79+D86</f>
        <v>2198815011</v>
      </c>
      <c r="E88" s="213"/>
      <c r="F88" s="58"/>
      <c r="G88" s="58"/>
      <c r="H88" s="1"/>
    </row>
    <row r="89" spans="2:8" x14ac:dyDescent="0.25">
      <c r="B89" s="216"/>
      <c r="C89" s="213"/>
      <c r="D89" s="213"/>
      <c r="E89" s="213"/>
      <c r="F89" s="58"/>
      <c r="G89" s="58"/>
      <c r="H89" s="1"/>
    </row>
    <row r="90" spans="2:8" x14ac:dyDescent="0.25">
      <c r="B90" s="430" t="s">
        <v>416</v>
      </c>
      <c r="C90" s="430"/>
      <c r="D90" s="430"/>
      <c r="E90" s="430"/>
      <c r="F90" s="430"/>
      <c r="G90" s="430"/>
      <c r="H90" s="430"/>
    </row>
    <row r="91" spans="2:8" ht="6.75" customHeight="1" x14ac:dyDescent="0.25"/>
    <row r="92" spans="2:8" x14ac:dyDescent="0.25">
      <c r="B92" s="85" t="s">
        <v>417</v>
      </c>
      <c r="C92" s="85"/>
      <c r="D92" s="85"/>
      <c r="E92" s="85"/>
      <c r="F92" s="85"/>
      <c r="G92" s="85"/>
      <c r="H92" s="85"/>
    </row>
    <row r="93" spans="2:8" x14ac:dyDescent="0.25">
      <c r="B93" s="85"/>
      <c r="C93" s="85"/>
      <c r="D93" s="85"/>
      <c r="E93" s="85"/>
      <c r="F93" s="85"/>
      <c r="G93" s="85"/>
      <c r="H93" s="217"/>
    </row>
    <row r="94" spans="2:8" x14ac:dyDescent="0.25">
      <c r="B94" s="45" t="s">
        <v>215</v>
      </c>
      <c r="C94" s="102">
        <f>+C46</f>
        <v>45565</v>
      </c>
      <c r="D94" s="102">
        <f>+D46</f>
        <v>45291</v>
      </c>
    </row>
    <row r="95" spans="2:8" x14ac:dyDescent="0.25">
      <c r="B95" s="105" t="s">
        <v>418</v>
      </c>
      <c r="C95" s="103">
        <v>3027460656</v>
      </c>
      <c r="D95" s="103">
        <v>1882821224</v>
      </c>
      <c r="H95" s="1"/>
    </row>
    <row r="96" spans="2:8" x14ac:dyDescent="0.25">
      <c r="B96" s="218" t="s">
        <v>419</v>
      </c>
      <c r="C96" s="103">
        <v>62550000</v>
      </c>
      <c r="D96" s="103">
        <v>605370033</v>
      </c>
      <c r="H96" s="1"/>
    </row>
    <row r="97" spans="2:8" x14ac:dyDescent="0.25">
      <c r="B97" s="218" t="s">
        <v>421</v>
      </c>
      <c r="C97" s="103">
        <v>30525000</v>
      </c>
      <c r="D97" s="103">
        <v>8031000</v>
      </c>
      <c r="H97" s="1"/>
    </row>
    <row r="98" spans="2:8" x14ac:dyDescent="0.25">
      <c r="B98" s="218" t="s">
        <v>420</v>
      </c>
      <c r="C98" s="103">
        <v>6616780</v>
      </c>
      <c r="D98" s="103">
        <v>42421500</v>
      </c>
      <c r="H98" s="1"/>
    </row>
    <row r="99" spans="2:8" x14ac:dyDescent="0.25">
      <c r="B99" s="218" t="s">
        <v>422</v>
      </c>
      <c r="C99" s="103">
        <v>1100000</v>
      </c>
      <c r="D99" s="103">
        <v>1100000</v>
      </c>
      <c r="H99" s="1"/>
    </row>
    <row r="100" spans="2:8" x14ac:dyDescent="0.25">
      <c r="B100" s="95" t="s">
        <v>423</v>
      </c>
      <c r="C100" s="106">
        <f>SUM(C95:C99)</f>
        <v>3128252436</v>
      </c>
      <c r="D100" s="106">
        <f>SUM(D95:D99)</f>
        <v>2539743757</v>
      </c>
      <c r="F100" s="58"/>
      <c r="H100" s="1"/>
    </row>
    <row r="102" spans="2:8" x14ac:dyDescent="0.25">
      <c r="B102" s="430" t="s">
        <v>424</v>
      </c>
      <c r="C102" s="430"/>
      <c r="D102" s="430"/>
      <c r="E102" s="430"/>
      <c r="F102" s="430"/>
      <c r="G102" s="430"/>
      <c r="H102" s="430"/>
    </row>
    <row r="104" spans="2:8" x14ac:dyDescent="0.25">
      <c r="B104" s="101" t="s">
        <v>215</v>
      </c>
      <c r="C104" s="102">
        <f>+C94</f>
        <v>45565</v>
      </c>
      <c r="D104" s="102">
        <f>+D94</f>
        <v>45291</v>
      </c>
      <c r="H104" s="1"/>
    </row>
    <row r="105" spans="2:8" x14ac:dyDescent="0.25">
      <c r="B105" s="51" t="s">
        <v>426</v>
      </c>
      <c r="C105" s="108">
        <v>25333701</v>
      </c>
      <c r="D105" s="108">
        <v>0</v>
      </c>
      <c r="H105" s="1"/>
    </row>
    <row r="106" spans="2:8" x14ac:dyDescent="0.25">
      <c r="B106" s="51" t="s">
        <v>425</v>
      </c>
      <c r="C106" s="108">
        <v>16642295</v>
      </c>
      <c r="D106" s="108">
        <v>5813766</v>
      </c>
      <c r="H106" s="1"/>
    </row>
    <row r="107" spans="2:8" x14ac:dyDescent="0.25">
      <c r="B107" s="95" t="s">
        <v>423</v>
      </c>
      <c r="C107" s="106">
        <f>SUM(C105:C106)</f>
        <v>41975996</v>
      </c>
      <c r="D107" s="106">
        <f>SUM(D105:D106)</f>
        <v>5813766</v>
      </c>
      <c r="H107" s="1"/>
    </row>
    <row r="109" spans="2:8" x14ac:dyDescent="0.25">
      <c r="B109" s="428" t="s">
        <v>427</v>
      </c>
      <c r="C109" s="428"/>
      <c r="D109" s="428"/>
      <c r="E109" s="428"/>
      <c r="F109" s="428"/>
      <c r="G109" s="428"/>
      <c r="H109" s="428"/>
    </row>
    <row r="110" spans="2:8" x14ac:dyDescent="0.25">
      <c r="B110" s="428"/>
      <c r="C110" s="428"/>
      <c r="D110" s="428"/>
      <c r="E110" s="428"/>
      <c r="F110" s="428"/>
      <c r="G110" s="428"/>
      <c r="H110" s="428"/>
    </row>
    <row r="112" spans="2:8" x14ac:dyDescent="0.25">
      <c r="B112" s="433" t="s">
        <v>428</v>
      </c>
      <c r="C112" s="433"/>
      <c r="D112" s="433"/>
      <c r="E112" s="433"/>
      <c r="F112" s="433"/>
      <c r="G112" s="433"/>
      <c r="H112" s="433"/>
    </row>
    <row r="115" spans="2:8" x14ac:dyDescent="0.25">
      <c r="B115" s="430" t="s">
        <v>429</v>
      </c>
      <c r="C115" s="430"/>
      <c r="D115" s="430"/>
      <c r="E115" s="430"/>
      <c r="F115" s="430"/>
      <c r="G115" s="430"/>
      <c r="H115" s="430"/>
    </row>
    <row r="117" spans="2:8" x14ac:dyDescent="0.25">
      <c r="B117" s="469" t="s">
        <v>430</v>
      </c>
      <c r="C117" s="470"/>
      <c r="D117" s="471"/>
    </row>
    <row r="118" spans="2:8" x14ac:dyDescent="0.25">
      <c r="B118" s="101" t="s">
        <v>215</v>
      </c>
      <c r="C118" s="220">
        <f>+C104</f>
        <v>45565</v>
      </c>
      <c r="D118" s="220">
        <f>+D104</f>
        <v>45291</v>
      </c>
      <c r="F118" s="58"/>
      <c r="H118" s="1"/>
    </row>
    <row r="119" spans="2:8" x14ac:dyDescent="0.25">
      <c r="B119" s="51" t="s">
        <v>433</v>
      </c>
      <c r="C119" s="108">
        <v>735368385</v>
      </c>
      <c r="D119" s="108">
        <v>67601719</v>
      </c>
      <c r="F119" s="58"/>
      <c r="H119" s="1"/>
    </row>
    <row r="120" spans="2:8" x14ac:dyDescent="0.25">
      <c r="B120" s="51" t="s">
        <v>432</v>
      </c>
      <c r="C120" s="108">
        <v>701441246</v>
      </c>
      <c r="D120" s="108">
        <v>220301441</v>
      </c>
      <c r="H120" s="1"/>
    </row>
    <row r="121" spans="2:8" x14ac:dyDescent="0.25">
      <c r="B121" s="51" t="s">
        <v>431</v>
      </c>
      <c r="C121" s="108">
        <v>193329300</v>
      </c>
      <c r="D121" s="108">
        <v>772453164</v>
      </c>
      <c r="H121" s="1"/>
    </row>
    <row r="122" spans="2:8" x14ac:dyDescent="0.25">
      <c r="B122" s="51" t="s">
        <v>434</v>
      </c>
      <c r="C122" s="108">
        <v>85961330</v>
      </c>
      <c r="D122" s="108">
        <v>138223862</v>
      </c>
      <c r="H122" s="1"/>
    </row>
    <row r="123" spans="2:8" x14ac:dyDescent="0.25">
      <c r="B123" s="57" t="s">
        <v>435</v>
      </c>
      <c r="C123" s="108">
        <v>5368308</v>
      </c>
      <c r="D123" s="108">
        <v>1086560</v>
      </c>
      <c r="H123" s="1"/>
    </row>
    <row r="124" spans="2:8" x14ac:dyDescent="0.25">
      <c r="B124" s="95" t="s">
        <v>423</v>
      </c>
      <c r="C124" s="106">
        <f>SUM(C119:C123)</f>
        <v>1721468569</v>
      </c>
      <c r="D124" s="106">
        <f>SUM(D119:D123)</f>
        <v>1199666746</v>
      </c>
      <c r="E124" s="221"/>
      <c r="G124" s="43"/>
      <c r="H124" s="1"/>
    </row>
    <row r="125" spans="2:8" x14ac:dyDescent="0.25">
      <c r="B125" s="44"/>
      <c r="C125" s="221"/>
      <c r="D125" s="221"/>
      <c r="E125" s="221"/>
      <c r="F125" s="58"/>
      <c r="H125" s="1"/>
    </row>
    <row r="126" spans="2:8" x14ac:dyDescent="0.25">
      <c r="B126" s="469" t="s">
        <v>436</v>
      </c>
      <c r="C126" s="470"/>
      <c r="D126" s="471"/>
    </row>
    <row r="127" spans="2:8" x14ac:dyDescent="0.25">
      <c r="B127" s="45" t="s">
        <v>215</v>
      </c>
      <c r="C127" s="102">
        <f>+C118</f>
        <v>45565</v>
      </c>
      <c r="D127" s="102">
        <f>+D118</f>
        <v>45291</v>
      </c>
    </row>
    <row r="128" spans="2:8" x14ac:dyDescent="0.25">
      <c r="B128" s="51" t="s">
        <v>437</v>
      </c>
      <c r="C128" s="108">
        <v>841309200</v>
      </c>
      <c r="D128" s="108">
        <v>784467720</v>
      </c>
      <c r="F128" s="58"/>
      <c r="H128" s="1"/>
    </row>
    <row r="129" spans="2:8" x14ac:dyDescent="0.25">
      <c r="B129" s="51" t="s">
        <v>438</v>
      </c>
      <c r="C129" s="108">
        <v>132682193</v>
      </c>
      <c r="D129" s="108">
        <v>109443951</v>
      </c>
      <c r="F129" s="58"/>
      <c r="H129" s="1"/>
    </row>
    <row r="130" spans="2:8" x14ac:dyDescent="0.25">
      <c r="B130" s="51" t="s">
        <v>433</v>
      </c>
      <c r="C130" s="108">
        <v>128051856</v>
      </c>
      <c r="D130" s="108">
        <v>177559364</v>
      </c>
      <c r="F130" s="58"/>
      <c r="H130" s="1"/>
    </row>
    <row r="131" spans="2:8" x14ac:dyDescent="0.25">
      <c r="B131" s="95" t="s">
        <v>423</v>
      </c>
      <c r="C131" s="106">
        <f>SUM(C128:C130)</f>
        <v>1102043249</v>
      </c>
      <c r="D131" s="106">
        <f>SUM(D128:D130)</f>
        <v>1071471035</v>
      </c>
      <c r="F131" s="58"/>
      <c r="H131" s="1"/>
    </row>
    <row r="133" spans="2:8" x14ac:dyDescent="0.25">
      <c r="B133" s="87" t="s">
        <v>439</v>
      </c>
      <c r="C133" s="87"/>
      <c r="D133" s="87"/>
      <c r="E133" s="87"/>
      <c r="F133" s="87"/>
      <c r="G133" s="87"/>
      <c r="H133" s="87"/>
    </row>
    <row r="135" spans="2:8" x14ac:dyDescent="0.25">
      <c r="B135" s="430" t="s">
        <v>440</v>
      </c>
      <c r="C135" s="430"/>
      <c r="D135" s="430"/>
      <c r="E135" s="430"/>
      <c r="F135" s="430"/>
      <c r="G135" s="430"/>
      <c r="H135" s="430"/>
    </row>
    <row r="137" spans="2:8" x14ac:dyDescent="0.25">
      <c r="B137" s="91" t="s">
        <v>336</v>
      </c>
      <c r="C137" s="203">
        <f>+C127</f>
        <v>45565</v>
      </c>
      <c r="D137" s="203">
        <f>+D127</f>
        <v>45291</v>
      </c>
    </row>
    <row r="138" spans="2:8" x14ac:dyDescent="0.25">
      <c r="B138" s="223" t="s">
        <v>441</v>
      </c>
      <c r="C138" s="380"/>
      <c r="D138" s="224"/>
    </row>
    <row r="139" spans="2:8" x14ac:dyDescent="0.25">
      <c r="B139" s="57" t="s">
        <v>442</v>
      </c>
      <c r="C139" s="381">
        <v>0</v>
      </c>
      <c r="D139" s="227">
        <v>1501856.97</v>
      </c>
    </row>
    <row r="140" spans="2:8" x14ac:dyDescent="0.25">
      <c r="B140" s="57" t="s">
        <v>443</v>
      </c>
      <c r="C140" s="381">
        <v>0</v>
      </c>
      <c r="D140" s="227">
        <v>17569.669999999998</v>
      </c>
    </row>
    <row r="141" spans="2:8" x14ac:dyDescent="0.25">
      <c r="B141" s="57"/>
      <c r="C141" s="381"/>
      <c r="D141" s="227"/>
    </row>
    <row r="142" spans="2:8" x14ac:dyDescent="0.25">
      <c r="B142" s="228" t="s">
        <v>444</v>
      </c>
      <c r="C142" s="382">
        <v>7543.01</v>
      </c>
      <c r="D142" s="229">
        <v>7283.62</v>
      </c>
    </row>
    <row r="143" spans="2:8" x14ac:dyDescent="0.25">
      <c r="B143" s="230" t="s">
        <v>445</v>
      </c>
      <c r="C143" s="226">
        <f>+SUM(C139:C141)*C142</f>
        <v>0</v>
      </c>
      <c r="D143" s="226">
        <f>+SUM(D139:D141)*D142</f>
        <v>11066926263.636799</v>
      </c>
    </row>
    <row r="144" spans="2:8" x14ac:dyDescent="0.25">
      <c r="B144" s="231"/>
      <c r="C144" s="225"/>
      <c r="D144" s="222"/>
    </row>
    <row r="145" spans="2:4" x14ac:dyDescent="0.25">
      <c r="B145" s="191" t="s">
        <v>446</v>
      </c>
      <c r="C145" s="109">
        <f>+C143</f>
        <v>0</v>
      </c>
      <c r="D145" s="109">
        <f>+D143</f>
        <v>11066926263.636799</v>
      </c>
    </row>
  </sheetData>
  <sortState xmlns:xlrd2="http://schemas.microsoft.com/office/spreadsheetml/2017/richdata2" ref="B82:D85">
    <sortCondition descending="1" ref="C82:C85"/>
  </sortState>
  <mergeCells count="19">
    <mergeCell ref="B126:D126"/>
    <mergeCell ref="B135:H135"/>
    <mergeCell ref="B115:H115"/>
    <mergeCell ref="B112:H112"/>
    <mergeCell ref="B109:H110"/>
    <mergeCell ref="C14:C15"/>
    <mergeCell ref="D14:D15"/>
    <mergeCell ref="B34:B35"/>
    <mergeCell ref="B2:H2"/>
    <mergeCell ref="B117:D117"/>
    <mergeCell ref="B102:H102"/>
    <mergeCell ref="B90:H90"/>
    <mergeCell ref="B3:H3"/>
    <mergeCell ref="B5:H5"/>
    <mergeCell ref="B7:H7"/>
    <mergeCell ref="B43:H44"/>
    <mergeCell ref="B12:H12"/>
    <mergeCell ref="B32:H32"/>
    <mergeCell ref="B14:B15"/>
  </mergeCells>
  <hyperlinks>
    <hyperlink ref="A1" location="ÍNDICE!A1" display="Indice" xr:uid="{633A7F9E-5445-4137-867C-DC684C628620}"/>
  </hyperlinks>
  <pageMargins left="0.7" right="0.7" top="0.75" bottom="0.75" header="0.3" footer="0.3"/>
  <pageSetup fitToHeight="0" orientation="portrait" r:id="rId1"/>
  <ignoredErrors>
    <ignoredError sqref="C61:D61 D79 D86" formulaRange="1"/>
    <ignoredError sqref="E35:F35 F15" formula="1"/>
  </ignoredErrors>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C3eP4BLjiCuKyV8j70u8JXFgIQRNKIPTEl2DA8jCYnQ=</DigestValue>
    </Reference>
    <Reference Type="http://www.w3.org/2000/09/xmldsig#Object" URI="#idOfficeObject">
      <DigestMethod Algorithm="http://www.w3.org/2001/04/xmlenc#sha256"/>
      <DigestValue>mO07iQKFCipJpUMlTtV58sjIZizUJetyst3EYsfyQZo=</DigestValue>
    </Reference>
    <Reference Type="http://uri.etsi.org/01903#SignedProperties" URI="#idSignedProperties">
      <Transforms>
        <Transform Algorithm="http://www.w3.org/TR/2001/REC-xml-c14n-20010315"/>
      </Transforms>
      <DigestMethod Algorithm="http://www.w3.org/2001/04/xmlenc#sha256"/>
      <DigestValue>mhI+HDyTubyP/x2KLhBrg/6Jz8JsSm9dGRcnuVYAjus=</DigestValue>
    </Reference>
  </SignedInfo>
  <SignatureValue>KzlJ5fyWCBaHV0exjizDUIiCAqXx0IBHLXfHliWds+OQ7AR+xZ+R2++cOajY6P/3qIGchVqMbOEj
ingmlZhauqnHqoB0M/3svHMEfyG09go6VS+RhvATKiIRHbkEguagv71xENI/Wm+MYwYKemLnsDfj
EWE19PV52i9sHI1PBgN6f4dlRWGY6oW6iqGR2YloG7cj/JQgMZooLjgzilM2WiFS0imCw06RRjEP
WH17W4NLzX+cOpdXpmsDpvCof6VtjA4ZwhMS1z9if62ygBUz42Vug8+bfSItY5I8ozn/fGLcKNyo
1ilAi+PA0/7xbsbx0JnFLdVuVT5ozWiKcUp65A==</SignatureValue>
  <KeyInfo>
    <X509Data>
      <X509Certificate>MIIIgzCCBmugAwIBAgIICXObfQmYPu8wDQYJKoZIhvcNAQELBQAwWjEaMBgGA1UEAwwRQ0EtRE9DVU1FTlRBIFMuQS4xFjAUBgNVBAUTDVJVQzgwMDUwMTcyLTExFzAVBgNVBAoMDkRPQ1VNRU5UQSBTLkEuMQswCQYDVQQGEwJQWTAeFw0yMzA1MTcxNTA0MDBaFw0yNTA1MTYxNTA0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L5FcC3VPRURSFu03HWE9gpVzS5E1U7oE7KyAazcSaMTXYguQ4E5Xt8W416vNStK6KqZeZ56rASRh8EvryIodxPjrV3Ng0u3+u1kEY6VLVqFU466lyIJ/gshpb8hS0Xlry30g1cJ2dDqQ8KvHosAb/2J32yWAGD12xt1jC4BJ1GNUxGbsWRD3zMkcreGKaxddDeiN9HsmTvhwFGq40/pkNob5udx4AvUWzjFyu+clRHQn6xcJHvpImuRf75HR4L16YRvrrdXmeQ2Occ8Wlh0OLDLqyRuLmDeWijnB+lCwMFy00rjhjjGau2jHFT6xR481lDkBDYJJdX234qiqLR2BR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BYS7htHzCcTmA/B2f2PL1tE05QQMA4GA1UdDwEB/wQEAwIF4DANBgkqhkiG9w0BAQsFAAOCAgEAGfc0JsKLIijtDZ00AGIdbj6LX6EpILQ1n9Gh28V0hOOJWENsVC7d0luPwaBlSTrv128WwVKlEG4N0G2MJGmwVF4taOfTrKIoR7UbmjeMKkPGORT0C988Qi1y/QtsLYBe1f7l+5QLV8iZTVM6s3Z4uYNGJCbZ2zROainnSY3YKuEL9LFeJ3mAtoMJfPQZQcBbMZCquqOe+/u5Wi2LimP9Yrt7utW4GVZmmDgXTgnmbnvh8P/Hn6r0Gqc/NeYGcKzDt5dUHpgJaMRXFtYkYKB7DZ5KQRFxCWlbir19Y9LRBcTbaPBiVIy7wSomVJqYpC4tboQQ/hVv0Ld8Vbf0EZBEfe/XWD9S47DtBhYyNHQPLRXrSj0/uU8vQm/5Gel1v1U/3GhoNU1vtlnPvAluY5IXoBnsad8W9BJRF9Xnqih6HvmmxLj4yIJFoHXyUafhbaISL9pvtfkHQBRM22+ztUwb+9AgN+4YQUN9X1Q3H8Kd83hBnKqd6jgQ34I95+NpCngGwtSYzUAZbUeTtjCzgv8mUlweLc6Ry+oPUKn/6GBUVNBX/SkmowE8IUBNoSlrS7Un+snHbGvglifnt1908RXR3rUckajXnBO6JM/TMx4rNam4SqEebr746mxE2algyHYOpXdHXxIHnBLJ1PKBtHXdKdGyV2HbGsI2b9c5mgeDRp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21"/>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Transform>
          <Transform Algorithm="http://www.w3.org/TR/2001/REC-xml-c14n-20010315"/>
        </Transforms>
        <DigestMethod Algorithm="http://www.w3.org/2001/04/xmlenc#sha256"/>
        <DigestValue>rtp4qOqg4FDjP7p3vss2vbu2jkmvFqrPwAe2YgStUzg=</DigestValue>
      </Reference>
      <Reference URI="/xl/calcChain.xml?ContentType=application/vnd.openxmlformats-officedocument.spreadsheetml.calcChain+xml">
        <DigestMethod Algorithm="http://www.w3.org/2001/04/xmlenc#sha256"/>
        <DigestValue>z3gn5dppcE6H8yP5gCzolRrmMdXHAw4XJBQof3BY/g8=</DigestValue>
      </Reference>
      <Reference URI="/xl/printerSettings/printerSettings1.bin?ContentType=application/vnd.openxmlformats-officedocument.spreadsheetml.printerSettings">
        <DigestMethod Algorithm="http://www.w3.org/2001/04/xmlenc#sha256"/>
        <DigestValue>GyyR84UYFfbFvVrs+ip9vPggIMAXC0nxkmeUVNsGxCc=</DigestValue>
      </Reference>
      <Reference URI="/xl/printerSettings/printerSettings10.bin?ContentType=application/vnd.openxmlformats-officedocument.spreadsheetml.printerSettings">
        <DigestMethod Algorithm="http://www.w3.org/2001/04/xmlenc#sha256"/>
        <DigestValue>GyyR84UYFfbFvVrs+ip9vPggIMAXC0nxkmeUVNsGxCc=</DigestValue>
      </Reference>
      <Reference URI="/xl/printerSettings/printerSettings11.bin?ContentType=application/vnd.openxmlformats-officedocument.spreadsheetml.printerSettings">
        <DigestMethod Algorithm="http://www.w3.org/2001/04/xmlenc#sha256"/>
        <DigestValue>GyyR84UYFfbFvVrs+ip9vPggIMAXC0nxkmeUVNsGxCc=</DigestValue>
      </Reference>
      <Reference URI="/xl/printerSettings/printerSettings12.bin?ContentType=application/vnd.openxmlformats-officedocument.spreadsheetml.printerSettings">
        <DigestMethod Algorithm="http://www.w3.org/2001/04/xmlenc#sha256"/>
        <DigestValue>GyyR84UYFfbFvVrs+ip9vPggIMAXC0nxkmeUVNsGxCc=</DigestValue>
      </Reference>
      <Reference URI="/xl/printerSettings/printerSettings13.bin?ContentType=application/vnd.openxmlformats-officedocument.spreadsheetml.printerSettings">
        <DigestMethod Algorithm="http://www.w3.org/2001/04/xmlenc#sha256"/>
        <DigestValue>GyyR84UYFfbFvVrs+ip9vPggIMAXC0nxkmeUVNsGxCc=</DigestValue>
      </Reference>
      <Reference URI="/xl/printerSettings/printerSettings14.bin?ContentType=application/vnd.openxmlformats-officedocument.spreadsheetml.printerSettings">
        <DigestMethod Algorithm="http://www.w3.org/2001/04/xmlenc#sha256"/>
        <DigestValue>GyyR84UYFfbFvVrs+ip9vPggIMAXC0nxkmeUVNsGxCc=</DigestValue>
      </Reference>
      <Reference URI="/xl/printerSettings/printerSettings15.bin?ContentType=application/vnd.openxmlformats-officedocument.spreadsheetml.printerSettings">
        <DigestMethod Algorithm="http://www.w3.org/2001/04/xmlenc#sha256"/>
        <DigestValue>GyyR84UYFfbFvVrs+ip9vPggIMAXC0nxkmeUVNsGxCc=</DigestValue>
      </Reference>
      <Reference URI="/xl/printerSettings/printerSettings16.bin?ContentType=application/vnd.openxmlformats-officedocument.spreadsheetml.printerSettings">
        <DigestMethod Algorithm="http://www.w3.org/2001/04/xmlenc#sha256"/>
        <DigestValue>GyyR84UYFfbFvVrs+ip9vPggIMAXC0nxkmeUVNsGxCc=</DigestValue>
      </Reference>
      <Reference URI="/xl/printerSettings/printerSettings17.bin?ContentType=application/vnd.openxmlformats-officedocument.spreadsheetml.printerSettings">
        <DigestMethod Algorithm="http://www.w3.org/2001/04/xmlenc#sha256"/>
        <DigestValue>GyyR84UYFfbFvVrs+ip9vPggIMAXC0nxkmeUVNsGxCc=</DigestValue>
      </Reference>
      <Reference URI="/xl/printerSettings/printerSettings2.bin?ContentType=application/vnd.openxmlformats-officedocument.spreadsheetml.printerSettings">
        <DigestMethod Algorithm="http://www.w3.org/2001/04/xmlenc#sha256"/>
        <DigestValue>GyyR84UYFfbFvVrs+ip9vPggIMAXC0nxkmeUVNsGxCc=</DigestValue>
      </Reference>
      <Reference URI="/xl/printerSettings/printerSettings3.bin?ContentType=application/vnd.openxmlformats-officedocument.spreadsheetml.printerSettings">
        <DigestMethod Algorithm="http://www.w3.org/2001/04/xmlenc#sha256"/>
        <DigestValue>GyyR84UYFfbFvVrs+ip9vPggIMAXC0nxkmeUVNsGxCc=</DigestValue>
      </Reference>
      <Reference URI="/xl/printerSettings/printerSettings4.bin?ContentType=application/vnd.openxmlformats-officedocument.spreadsheetml.printerSettings">
        <DigestMethod Algorithm="http://www.w3.org/2001/04/xmlenc#sha256"/>
        <DigestValue>GyyR84UYFfbFvVrs+ip9vPggIMAXC0nxkmeUVNsGxCc=</DigestValue>
      </Reference>
      <Reference URI="/xl/printerSettings/printerSettings5.bin?ContentType=application/vnd.openxmlformats-officedocument.spreadsheetml.printerSettings">
        <DigestMethod Algorithm="http://www.w3.org/2001/04/xmlenc#sha256"/>
        <DigestValue>GyyR84UYFfbFvVrs+ip9vPggIMAXC0nxkmeUVNsGxCc=</DigestValue>
      </Reference>
      <Reference URI="/xl/printerSettings/printerSettings6.bin?ContentType=application/vnd.openxmlformats-officedocument.spreadsheetml.printerSettings">
        <DigestMethod Algorithm="http://www.w3.org/2001/04/xmlenc#sha256"/>
        <DigestValue>GyyR84UYFfbFvVrs+ip9vPggIMAXC0nxkmeUVNsGxCc=</DigestValue>
      </Reference>
      <Reference URI="/xl/printerSettings/printerSettings7.bin?ContentType=application/vnd.openxmlformats-officedocument.spreadsheetml.printerSettings">
        <DigestMethod Algorithm="http://www.w3.org/2001/04/xmlenc#sha256"/>
        <DigestValue>GyyR84UYFfbFvVrs+ip9vPggIMAXC0nxkmeUVNsGxCc=</DigestValue>
      </Reference>
      <Reference URI="/xl/printerSettings/printerSettings8.bin?ContentType=application/vnd.openxmlformats-officedocument.spreadsheetml.printerSettings">
        <DigestMethod Algorithm="http://www.w3.org/2001/04/xmlenc#sha256"/>
        <DigestValue>GyyR84UYFfbFvVrs+ip9vPggIMAXC0nxkmeUVNsGxCc=</DigestValue>
      </Reference>
      <Reference URI="/xl/printerSettings/printerSettings9.bin?ContentType=application/vnd.openxmlformats-officedocument.spreadsheetml.printerSettings">
        <DigestMethod Algorithm="http://www.w3.org/2001/04/xmlenc#sha256"/>
        <DigestValue>GyyR84UYFfbFvVrs+ip9vPggIMAXC0nxkmeUVNsGxCc=</DigestValue>
      </Reference>
      <Reference URI="/xl/sharedStrings.xml?ContentType=application/vnd.openxmlformats-officedocument.spreadsheetml.sharedStrings+xml">
        <DigestMethod Algorithm="http://www.w3.org/2001/04/xmlenc#sha256"/>
        <DigestValue>abcd/pepuF38wV6ESHU4wM6svDx1lAn0wgtA902nOtA=</DigestValue>
      </Reference>
      <Reference URI="/xl/styles.xml?ContentType=application/vnd.openxmlformats-officedocument.spreadsheetml.styles+xml">
        <DigestMethod Algorithm="http://www.w3.org/2001/04/xmlenc#sha256"/>
        <DigestValue>fVRE/9emZKDk8QTgRa0rMITF1gbVS0L6y6uuMWuK5Ag=</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wxpjxHftQnSXsO9trCVpA4hTS2L6hv4ku1uV9uTCjhY=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a44YNjtiym0S9exNLLrYg/u0IjW9EHsUCQlLPMlbO/o=</DigestValue>
      </Reference>
      <Reference URI="/xl/worksheets/_rels/sheet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BW13LjEKaEXRjIa2jXYQllSRmBFgqp8rbML9TX2/npU=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ddOB62Re0fwRauMgRr8VXWVSI7iAbAPbTtw5/QS71XI=</DigestValue>
      </Reference>
      <Reference URI="/xl/worksheets/sheet10.xml?ContentType=application/vnd.openxmlformats-officedocument.spreadsheetml.worksheet+xml">
        <DigestMethod Algorithm="http://www.w3.org/2001/04/xmlenc#sha256"/>
        <DigestValue>dQjzrxC4KhZ2syVppglUuAbabya+wb9JbT8x15fK/Tc=</DigestValue>
      </Reference>
      <Reference URI="/xl/worksheets/sheet11.xml?ContentType=application/vnd.openxmlformats-officedocument.spreadsheetml.worksheet+xml">
        <DigestMethod Algorithm="http://www.w3.org/2001/04/xmlenc#sha256"/>
        <DigestValue>7OrrtZxvuW4Pz+Xa9vOtQdWsf2BAQj5MbN15kqFpGrc=</DigestValue>
      </Reference>
      <Reference URI="/xl/worksheets/sheet12.xml?ContentType=application/vnd.openxmlformats-officedocument.spreadsheetml.worksheet+xml">
        <DigestMethod Algorithm="http://www.w3.org/2001/04/xmlenc#sha256"/>
        <DigestValue>bsz+9C9bMZhiK1gFQJ6nz9D4BekuFwl39FYtP8uFvCQ=</DigestValue>
      </Reference>
      <Reference URI="/xl/worksheets/sheet13.xml?ContentType=application/vnd.openxmlformats-officedocument.spreadsheetml.worksheet+xml">
        <DigestMethod Algorithm="http://www.w3.org/2001/04/xmlenc#sha256"/>
        <DigestValue>cs0sq/ixM0mAYEosPBZZKb39IH0w9XvWXSK9f7/DQ8A=</DigestValue>
      </Reference>
      <Reference URI="/xl/worksheets/sheet14.xml?ContentType=application/vnd.openxmlformats-officedocument.spreadsheetml.worksheet+xml">
        <DigestMethod Algorithm="http://www.w3.org/2001/04/xmlenc#sha256"/>
        <DigestValue>E7q+jvq8uWFogAtKssAh9yqVAXvVcs+vJyibVuDMlNM=</DigestValue>
      </Reference>
      <Reference URI="/xl/worksheets/sheet15.xml?ContentType=application/vnd.openxmlformats-officedocument.spreadsheetml.worksheet+xml">
        <DigestMethod Algorithm="http://www.w3.org/2001/04/xmlenc#sha256"/>
        <DigestValue>DGpcsxI8yxMzFoODwENU6/noTWteAmhSTF8tG+BDlIA=</DigestValue>
      </Reference>
      <Reference URI="/xl/worksheets/sheet16.xml?ContentType=application/vnd.openxmlformats-officedocument.spreadsheetml.worksheet+xml">
        <DigestMethod Algorithm="http://www.w3.org/2001/04/xmlenc#sha256"/>
        <DigestValue>C8f47kwV311+rqgm+oT9KofgBSvMhtotgWdqfZGZNGc=</DigestValue>
      </Reference>
      <Reference URI="/xl/worksheets/sheet17.xml?ContentType=application/vnd.openxmlformats-officedocument.spreadsheetml.worksheet+xml">
        <DigestMethod Algorithm="http://www.w3.org/2001/04/xmlenc#sha256"/>
        <DigestValue>6ppocBWatH35M/YOrRScsJbr5wIhmFtaWZnFFF8EtL8=</DigestValue>
      </Reference>
      <Reference URI="/xl/worksheets/sheet2.xml?ContentType=application/vnd.openxmlformats-officedocument.spreadsheetml.worksheet+xml">
        <DigestMethod Algorithm="http://www.w3.org/2001/04/xmlenc#sha256"/>
        <DigestValue>l+wvHv+cepoTdGpMn9GO7wQCg5U3YM/9UaclKLmtltQ=</DigestValue>
      </Reference>
      <Reference URI="/xl/worksheets/sheet3.xml?ContentType=application/vnd.openxmlformats-officedocument.spreadsheetml.worksheet+xml">
        <DigestMethod Algorithm="http://www.w3.org/2001/04/xmlenc#sha256"/>
        <DigestValue>yVILXFbPGFo9rTMRXAFLpnKQKTqAG8HhxBHDHbRYW+I=</DigestValue>
      </Reference>
      <Reference URI="/xl/worksheets/sheet4.xml?ContentType=application/vnd.openxmlformats-officedocument.spreadsheetml.worksheet+xml">
        <DigestMethod Algorithm="http://www.w3.org/2001/04/xmlenc#sha256"/>
        <DigestValue>M+qKTnRAV7lcMrrdxipzpssknSMue8zdvIljk4CPRiw=</DigestValue>
      </Reference>
      <Reference URI="/xl/worksheets/sheet5.xml?ContentType=application/vnd.openxmlformats-officedocument.spreadsheetml.worksheet+xml">
        <DigestMethod Algorithm="http://www.w3.org/2001/04/xmlenc#sha256"/>
        <DigestValue>tMn9VRDNmh5gAtI+h1XiDYN8LoUZkBsOQj9Zq4yecKk=</DigestValue>
      </Reference>
      <Reference URI="/xl/worksheets/sheet6.xml?ContentType=application/vnd.openxmlformats-officedocument.spreadsheetml.worksheet+xml">
        <DigestMethod Algorithm="http://www.w3.org/2001/04/xmlenc#sha256"/>
        <DigestValue>p888tpMb9zxyB1x+/uePpJ4hy82QgHIvbW4AhWmDH+U=</DigestValue>
      </Reference>
      <Reference URI="/xl/worksheets/sheet7.xml?ContentType=application/vnd.openxmlformats-officedocument.spreadsheetml.worksheet+xml">
        <DigestMethod Algorithm="http://www.w3.org/2001/04/xmlenc#sha256"/>
        <DigestValue>8xupOHPtey+D8a4mK69t6n29vdIYVje/SIc+qc42rBY=</DigestValue>
      </Reference>
      <Reference URI="/xl/worksheets/sheet8.xml?ContentType=application/vnd.openxmlformats-officedocument.spreadsheetml.worksheet+xml">
        <DigestMethod Algorithm="http://www.w3.org/2001/04/xmlenc#sha256"/>
        <DigestValue>gFKMplQOUpU+aLCmv14I7LiI9nQuPrERpr1FlAA0tGc=</DigestValue>
      </Reference>
      <Reference URI="/xl/worksheets/sheet9.xml?ContentType=application/vnd.openxmlformats-officedocument.spreadsheetml.worksheet+xml">
        <DigestMethod Algorithm="http://www.w3.org/2001/04/xmlenc#sha256"/>
        <DigestValue>/uqplA90BbUQsDcumi7MnRPdQzCBU8Cw6aoPKbaDgPI=</DigestValue>
      </Reference>
    </Manifest>
    <SignatureProperties>
      <SignatureProperty Id="idSignatureTime" Target="#idPackageSignature">
        <mdssi:SignatureTime xmlns:mdssi="http://schemas.openxmlformats.org/package/2006/digital-signature">
          <mdssi:Format>YYYY-MM-DDThh:mm:ssTZD</mdssi:Format>
          <mdssi:Value>2024-11-14T16:45:41Z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16.0.18129/26</OfficeVersion>
          <ApplicationVersion>16.0.18129</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2024-11-14T16:45:41Z</xd:SigningTime>
          <xd:SigningCertificate>
            <xd:Cert>
              <xd:CertDigest>
                <DigestMethod Algorithm="http://www.w3.org/2001/04/xmlenc#sha256"/>
                <DigestValue>l6lxiiP59SJi/5nh819vkP3cZ82yAtfy/mmcIE9cjTg=</DigestValue>
              </xd:CertDigest>
              <xd:IssuerSerial>
                <X509IssuerName>C=PY, O=DOCUMENTA S.A., SERIALNUMBER=RUC80050172-1, CN=CA-DOCUMENTA S.A.</X509IssuerName>
                <X509SerialNumber>681058929997266671</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/3vIJApcu/HKSCDSjS6hrKaPMiQmyDig5WkGWNtVzp0=</DigestValue>
    </Reference>
    <Reference Type="http://www.w3.org/2000/09/xmldsig#Object" URI="#idOfficeObject">
      <DigestMethod Algorithm="http://www.w3.org/2001/04/xmlenc#sha256"/>
      <DigestValue>1a2Fhlh3jgfRuQ+SDHa8KYvBLqnH/2VpkVIg+hWtqx8=</DigestValue>
    </Reference>
    <Reference Type="http://uri.etsi.org/01903#SignedProperties" URI="#idSignedProperties">
      <Transforms>
        <Transform Algorithm="http://www.w3.org/TR/2001/REC-xml-c14n-20010315"/>
      </Transforms>
      <DigestMethod Algorithm="http://www.w3.org/2001/04/xmlenc#sha256"/>
      <DigestValue>Lt8Y7K3AzMl6tHpNUu4jUg9mTowZOUge2Q/VPhcsa3I=</DigestValue>
    </Reference>
  </SignedInfo>
  <SignatureValue>MelEZBGJmaccu9plEGo7KHcIdifEvNEjlLIiuVzaywoPLdnYUmAZqHezoplQ9LiexwlqBydExfgM
K7PMMw3AdzuVvqP8gnC1t6S+MiHZwY1pwpRWBdjtO723Ze+JmyASqxq5ngwDyNq9AoghzQcG9NP5
3G/POmeMr4DrMGkz3j9nHKpDLOTF7dYwfOgpb9i3Vmn4MwAKvdaOWzknVrMShEvqE0i7KA9GeFCj
xgKr+EuAKhrgBf/t74E4PCE8+imXlWE5WOkKKeYYQynukKxYNpUYOKxOgYPP1M0V70UNimKAKoEA
2Ja4/C9XNrqboGPk3Mv/KjJlMz9W7mSMKehxjA==</SignatureValue>
  <KeyInfo>
    <X509Data>
      <X509Certificate>MIIIcDCCBligAwIBAgIIRfjY4jZC9WowDQYJKoZIhvcNAQELBQAwWjEaMBgGA1UEAwwRQ0EtRE9DVU1FTlRBIFMuQS4xFjAUBgNVBAUTDVJVQzgwMDUwMTcyLTExFzAVBgNVBAoMDkRPQ1VNRU5UQSBTLkEuMQswCQYDVQQGEwJQWTAeFw0yNDA4MDcxNDEyMDBaFw0yNjA4MDcxNDEyMDBaMIGpMRswGQYDVQQDDBJFTElBUyBNSUdVRUwgR0VMQVkxEjAQBgNVBAUTCUNJMjA1ODA2NzEVMBMGA1UEKgwMRUxJQVMgTUlHVUVMMQ4wDAYDVQQEDAVHRUxBWTELMAkGA1UECwwCRjIxNTAzBgNVBAoMLENFUlRJRklDQURPIENVQUxJRklDQURPIERFIEZJUk1BIEVMRUNUUk9OSUNBMQswCQYDVQQGEwJQWTCCASIwDQYJKoZIhvcNAQEBBQADggEPADCCAQoCggEBAJT7WaQmksiP8ApksHb+YDmw/bDCSRsZ6VD7ZhLnOnjtw9Mm8vCFNtrLBMFqDMb9DvOC+jY/YqnT5jRyzt92qvz5BupOlV3Gu316mCXTzmoAzXEqUXuaYCv8CUo2GVwMA9Gd+nOxcxpMuzAHYdHRcD+EG8wHkWF6X6gsQocb2TOZ50UM3ZmDIujdHmYoPVGeUVkXe8tf8x1sknVt0xbZ1FCSC/ygb5Sq4Ce93TSJj44Y2EC6wS1sf0wVGqZNqnPJuaWZ3EG7tAcW4rjw6E/QxBXfZtaaaATGg0eOWNIynC4ibR8k1ep+yj4QAqfgs6yGTNBCSgxEKG1FgQB4MwXhm0UCAwEAAaOCA+gwggPkMAwGA1UdEwEB/wQCMAAwHwYDVR0jBBgwFoAUoT2FK83YLJYfOQIMn1M7WNiVC3swgZQGCCsGAQUFBwEBBIGHMIGEMFUGCCsGAQUFBzAChklodHRwczovL3d3dy5kaWdpdG8uY29tLnB5L3VwbG9hZHMvY2VydGlmaWNhZG8tZG9jdW1lbnRhLXNhLTE1MzUxMTc3NzEuY3J0MCsGCCsGAQUFBzABhh9odHRwczovL3d3dy5kaWdpdG8uY29tLnB5L29jc3AvMEsGA1UdEQREMEKBFGVnZWxheUBjYWRpZW0uY29tLnB5pCowKDEmMCQGA1UEDQwdRklSTUEgRUxFQ1RST05JQ0EgQ1VBTElGSUNBREEwggH1BgNVHSAEggHsMIIB6DCCAeQGDSsGAQQBgvk7AQEBCgEwggHRMC8GCCsGAQUFBwIBFiNodHRwczovL3d3dy5kaWdpdG8uY29tLnB5L2Rlc2NhcmdhczCCAZwGCCsGAQUFBwICMIIBjh6CAYoAQwBlAHIAdABpAGYAaQBjAGEAZABvACAAYwB1AGEAbABpAGYAaQBjAGEAZABvACAAZABlACAAZgBpAHIAbQBhACAAZQBsAGUAYwB0AHIA8wBuAGkAYwBhACAAdABpAHAAbwAgAEYAMgAgACgAYwBsAGEAdgBlAHMAIABlAG4AIABkAGkAcwBwAG8AcwBpAHQAaQB2AG8AIABjAHUAYQBsAGkAZgBpAGMAYQBkAG8AKQAsACAAcwB1AGoAZQB0AGEAIABhACAAbABhAHMAIABjAG8AbgBkAGkAYwBpAG8AbgBlAHMAIABkAGUAIAB1AHMAbwAgAGUAeABwAHUAZQBzAHQAYQBzACAAZQBuACAAbABhACAARABlAGMAbABhAHIAYQBjAGkA8wBuACAAZABlACAAUAByAOEAYwB0AGkAYwBhAHMAIABkAGUAIABDAGUAcgB0AGkAZgBpAGMAYQBjAGkA8wBuACAAZABlACAARABPAEMAVQBNAEUATgBUAEEAIABTAC4AQQAuMCoGA1UdJQEB/wQgMB4GCCsGAQUFBwMCBggrBgEFBQcDBAYIKwYBBQUHAwEwewYDVR0fBHQwcjA0oDKgMIYuaHR0cHM6Ly93d3cuZGlnaXRvLmNvbS5weS9jcmwvZG9jdW1lbnRhX2NhLmNybDA6oDigNoY0aHR0cHM6Ly93d3cuZG9jdW1lbnRhLmNvbS5weS9kaWdpdG8vZG9jdW1lbnRhX2NhLmNybDAdBgNVHQ4EFgQUPFm2F5NUGfV5xlt1mf4yK30ZyNUwDgYDVR0PAQH/BAQDAgXgMA0GCSqGSIb3DQEBCwUAA4ICAQB3sH6m9Z6UZ5yo5Z1hdlQRMcVl7HQ8rcTqYNj5UB1sRzpGBE4a4mcUYix5q7KEILIl88ek2JNYROC1olX8jmR/q3YydyPxnUoV+Im6M9lagH+pjV4Ov98ZEsaP+YVwigBRw78lj3jQ2fgrpFS9n3xr0p0/SahErJkV3hbwE2PI+Cq0skrpNuKyf3XiXr+Q7i8Vza+oaksZEhYe24EQwqC0cDRa6O8Ob2XppSgU5gjOkeMyrzGPPpvT5gcCNA3INXpLzOQftt14VCWyU7tdHtbETg5nQ0S/m++yg9lBXyUjQoKfJDJT05y/bdb1yYo2NsRp1tmh1bv8o6PFhGMVh4D5Qact3VXpCtW9WfF5OSzwp3AMvJT6lrwq5LweLMMBJQmT/+WgSsf61GXOrCER1pY6JEXjmbWluuSg/3f1Wx0tNTvjeDzqzr7VlxQLUwbbXPjiDq7MaKIyZntzPsmIbeVrYbtPiAAiMfVQ8IAXyaKhx4aYg0Fvp1Xo46jhfvyD4hq14+QCV6Rc0zDewJvatgv95EXNf4rwzV4aTY8BW1uYF9Fd8FnNSgrsfe9gqvkugB+ffwNlQhD61u1xdddNd4IVdfXrNcCA5xPh2mz1Ss9NJvnWyY2UAlzBWqgWvaEF3ykM3IyX3vUbSlQNYEHvsAsf89DHeCRbEvvhf+1cC5nL1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21"/>
            <mdssi:RelationshipReference xmlns:mdssi="http://schemas.openxmlformats.org/package/2006/digital-signature" SourceId="rId7"/>
          </Transform>
          <Transform Algorithm="http://www.w3.org/TR/2001/REC-xml-c14n-20010315"/>
        </Transforms>
        <DigestMethod Algorithm="http://www.w3.org/2001/04/xmlenc#sha256"/>
        <DigestValue>rtp4qOqg4FDjP7p3vss2vbu2jkmvFqrPwAe2YgStUzg=</DigestValue>
      </Reference>
      <Reference URI="/xl/calcChain.xml?ContentType=application/vnd.openxmlformats-officedocument.spreadsheetml.calcChain+xml">
        <DigestMethod Algorithm="http://www.w3.org/2001/04/xmlenc#sha256"/>
        <DigestValue>z3gn5dppcE6H8yP5gCzolRrmMdXHAw4XJBQof3BY/g8=</DigestValue>
      </Reference>
      <Reference URI="/xl/printerSettings/printerSettings1.bin?ContentType=application/vnd.openxmlformats-officedocument.spreadsheetml.printerSettings">
        <DigestMethod Algorithm="http://www.w3.org/2001/04/xmlenc#sha256"/>
        <DigestValue>GyyR84UYFfbFvVrs+ip9vPggIMAXC0nxkmeUVNsGxCc=</DigestValue>
      </Reference>
      <Reference URI="/xl/printerSettings/printerSettings10.bin?ContentType=application/vnd.openxmlformats-officedocument.spreadsheetml.printerSettings">
        <DigestMethod Algorithm="http://www.w3.org/2001/04/xmlenc#sha256"/>
        <DigestValue>GyyR84UYFfbFvVrs+ip9vPggIMAXC0nxkmeUVNsGxCc=</DigestValue>
      </Reference>
      <Reference URI="/xl/printerSettings/printerSettings11.bin?ContentType=application/vnd.openxmlformats-officedocument.spreadsheetml.printerSettings">
        <DigestMethod Algorithm="http://www.w3.org/2001/04/xmlenc#sha256"/>
        <DigestValue>GyyR84UYFfbFvVrs+ip9vPggIMAXC0nxkmeUVNsGxCc=</DigestValue>
      </Reference>
      <Reference URI="/xl/printerSettings/printerSettings12.bin?ContentType=application/vnd.openxmlformats-officedocument.spreadsheetml.printerSettings">
        <DigestMethod Algorithm="http://www.w3.org/2001/04/xmlenc#sha256"/>
        <DigestValue>GyyR84UYFfbFvVrs+ip9vPggIMAXC0nxkmeUVNsGxCc=</DigestValue>
      </Reference>
      <Reference URI="/xl/printerSettings/printerSettings13.bin?ContentType=application/vnd.openxmlformats-officedocument.spreadsheetml.printerSettings">
        <DigestMethod Algorithm="http://www.w3.org/2001/04/xmlenc#sha256"/>
        <DigestValue>GyyR84UYFfbFvVrs+ip9vPggIMAXC0nxkmeUVNsGxCc=</DigestValue>
      </Reference>
      <Reference URI="/xl/printerSettings/printerSettings14.bin?ContentType=application/vnd.openxmlformats-officedocument.spreadsheetml.printerSettings">
        <DigestMethod Algorithm="http://www.w3.org/2001/04/xmlenc#sha256"/>
        <DigestValue>GyyR84UYFfbFvVrs+ip9vPggIMAXC0nxkmeUVNsGxCc=</DigestValue>
      </Reference>
      <Reference URI="/xl/printerSettings/printerSettings15.bin?ContentType=application/vnd.openxmlformats-officedocument.spreadsheetml.printerSettings">
        <DigestMethod Algorithm="http://www.w3.org/2001/04/xmlenc#sha256"/>
        <DigestValue>GyyR84UYFfbFvVrs+ip9vPggIMAXC0nxkmeUVNsGxCc=</DigestValue>
      </Reference>
      <Reference URI="/xl/printerSettings/printerSettings16.bin?ContentType=application/vnd.openxmlformats-officedocument.spreadsheetml.printerSettings">
        <DigestMethod Algorithm="http://www.w3.org/2001/04/xmlenc#sha256"/>
        <DigestValue>GyyR84UYFfbFvVrs+ip9vPggIMAXC0nxkmeUVNsGxCc=</DigestValue>
      </Reference>
      <Reference URI="/xl/printerSettings/printerSettings17.bin?ContentType=application/vnd.openxmlformats-officedocument.spreadsheetml.printerSettings">
        <DigestMethod Algorithm="http://www.w3.org/2001/04/xmlenc#sha256"/>
        <DigestValue>GyyR84UYFfbFvVrs+ip9vPggIMAXC0nxkmeUVNsGxCc=</DigestValue>
      </Reference>
      <Reference URI="/xl/printerSettings/printerSettings2.bin?ContentType=application/vnd.openxmlformats-officedocument.spreadsheetml.printerSettings">
        <DigestMethod Algorithm="http://www.w3.org/2001/04/xmlenc#sha256"/>
        <DigestValue>GyyR84UYFfbFvVrs+ip9vPggIMAXC0nxkmeUVNsGxCc=</DigestValue>
      </Reference>
      <Reference URI="/xl/printerSettings/printerSettings3.bin?ContentType=application/vnd.openxmlformats-officedocument.spreadsheetml.printerSettings">
        <DigestMethod Algorithm="http://www.w3.org/2001/04/xmlenc#sha256"/>
        <DigestValue>GyyR84UYFfbFvVrs+ip9vPggIMAXC0nxkmeUVNsGxCc=</DigestValue>
      </Reference>
      <Reference URI="/xl/printerSettings/printerSettings4.bin?ContentType=application/vnd.openxmlformats-officedocument.spreadsheetml.printerSettings">
        <DigestMethod Algorithm="http://www.w3.org/2001/04/xmlenc#sha256"/>
        <DigestValue>GyyR84UYFfbFvVrs+ip9vPggIMAXC0nxkmeUVNsGxCc=</DigestValue>
      </Reference>
      <Reference URI="/xl/printerSettings/printerSettings5.bin?ContentType=application/vnd.openxmlformats-officedocument.spreadsheetml.printerSettings">
        <DigestMethod Algorithm="http://www.w3.org/2001/04/xmlenc#sha256"/>
        <DigestValue>GyyR84UYFfbFvVrs+ip9vPggIMAXC0nxkmeUVNsGxCc=</DigestValue>
      </Reference>
      <Reference URI="/xl/printerSettings/printerSettings6.bin?ContentType=application/vnd.openxmlformats-officedocument.spreadsheetml.printerSettings">
        <DigestMethod Algorithm="http://www.w3.org/2001/04/xmlenc#sha256"/>
        <DigestValue>GyyR84UYFfbFvVrs+ip9vPggIMAXC0nxkmeUVNsGxCc=</DigestValue>
      </Reference>
      <Reference URI="/xl/printerSettings/printerSettings7.bin?ContentType=application/vnd.openxmlformats-officedocument.spreadsheetml.printerSettings">
        <DigestMethod Algorithm="http://www.w3.org/2001/04/xmlenc#sha256"/>
        <DigestValue>GyyR84UYFfbFvVrs+ip9vPggIMAXC0nxkmeUVNsGxCc=</DigestValue>
      </Reference>
      <Reference URI="/xl/printerSettings/printerSettings8.bin?ContentType=application/vnd.openxmlformats-officedocument.spreadsheetml.printerSettings">
        <DigestMethod Algorithm="http://www.w3.org/2001/04/xmlenc#sha256"/>
        <DigestValue>GyyR84UYFfbFvVrs+ip9vPggIMAXC0nxkmeUVNsGxCc=</DigestValue>
      </Reference>
      <Reference URI="/xl/printerSettings/printerSettings9.bin?ContentType=application/vnd.openxmlformats-officedocument.spreadsheetml.printerSettings">
        <DigestMethod Algorithm="http://www.w3.org/2001/04/xmlenc#sha256"/>
        <DigestValue>GyyR84UYFfbFvVrs+ip9vPggIMAXC0nxkmeUVNsGxCc=</DigestValue>
      </Reference>
      <Reference URI="/xl/sharedStrings.xml?ContentType=application/vnd.openxmlformats-officedocument.spreadsheetml.sharedStrings+xml">
        <DigestMethod Algorithm="http://www.w3.org/2001/04/xmlenc#sha256"/>
        <DigestValue>abcd/pepuF38wV6ESHU4wM6svDx1lAn0wgtA902nOtA=</DigestValue>
      </Reference>
      <Reference URI="/xl/styles.xml?ContentType=application/vnd.openxmlformats-officedocument.spreadsheetml.styles+xml">
        <DigestMethod Algorithm="http://www.w3.org/2001/04/xmlenc#sha256"/>
        <DigestValue>fVRE/9emZKDk8QTgRa0rMITF1gbVS0L6y6uuMWuK5Ag=</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wxpjxHftQnSXsO9trCVpA4hTS2L6hv4ku1uV9uTCjhY=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a44YNjtiym0S9exNLLrYg/u0IjW9EHsUCQlLPMlbO/o=</DigestValue>
      </Reference>
      <Reference URI="/xl/worksheets/_rels/sheet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BW13LjEKaEXRjIa2jXYQllSRmBFgqp8rbML9TX2/npU=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ddOB62Re0fwRauMgRr8VXWVSI7iAbAPbTtw5/QS71XI=</DigestValue>
      </Reference>
      <Reference URI="/xl/worksheets/sheet10.xml?ContentType=application/vnd.openxmlformats-officedocument.spreadsheetml.worksheet+xml">
        <DigestMethod Algorithm="http://www.w3.org/2001/04/xmlenc#sha256"/>
        <DigestValue>dQjzrxC4KhZ2syVppglUuAbabya+wb9JbT8x15fK/Tc=</DigestValue>
      </Reference>
      <Reference URI="/xl/worksheets/sheet11.xml?ContentType=application/vnd.openxmlformats-officedocument.spreadsheetml.worksheet+xml">
        <DigestMethod Algorithm="http://www.w3.org/2001/04/xmlenc#sha256"/>
        <DigestValue>7OrrtZxvuW4Pz+Xa9vOtQdWsf2BAQj5MbN15kqFpGrc=</DigestValue>
      </Reference>
      <Reference URI="/xl/worksheets/sheet12.xml?ContentType=application/vnd.openxmlformats-officedocument.spreadsheetml.worksheet+xml">
        <DigestMethod Algorithm="http://www.w3.org/2001/04/xmlenc#sha256"/>
        <DigestValue>bsz+9C9bMZhiK1gFQJ6nz9D4BekuFwl39FYtP8uFvCQ=</DigestValue>
      </Reference>
      <Reference URI="/xl/worksheets/sheet13.xml?ContentType=application/vnd.openxmlformats-officedocument.spreadsheetml.worksheet+xml">
        <DigestMethod Algorithm="http://www.w3.org/2001/04/xmlenc#sha256"/>
        <DigestValue>cs0sq/ixM0mAYEosPBZZKb39IH0w9XvWXSK9f7/DQ8A=</DigestValue>
      </Reference>
      <Reference URI="/xl/worksheets/sheet14.xml?ContentType=application/vnd.openxmlformats-officedocument.spreadsheetml.worksheet+xml">
        <DigestMethod Algorithm="http://www.w3.org/2001/04/xmlenc#sha256"/>
        <DigestValue>E7q+jvq8uWFogAtKssAh9yqVAXvVcs+vJyibVuDMlNM=</DigestValue>
      </Reference>
      <Reference URI="/xl/worksheets/sheet15.xml?ContentType=application/vnd.openxmlformats-officedocument.spreadsheetml.worksheet+xml">
        <DigestMethod Algorithm="http://www.w3.org/2001/04/xmlenc#sha256"/>
        <DigestValue>DGpcsxI8yxMzFoODwENU6/noTWteAmhSTF8tG+BDlIA=</DigestValue>
      </Reference>
      <Reference URI="/xl/worksheets/sheet16.xml?ContentType=application/vnd.openxmlformats-officedocument.spreadsheetml.worksheet+xml">
        <DigestMethod Algorithm="http://www.w3.org/2001/04/xmlenc#sha256"/>
        <DigestValue>C8f47kwV311+rqgm+oT9KofgBSvMhtotgWdqfZGZNGc=</DigestValue>
      </Reference>
      <Reference URI="/xl/worksheets/sheet17.xml?ContentType=application/vnd.openxmlformats-officedocument.spreadsheetml.worksheet+xml">
        <DigestMethod Algorithm="http://www.w3.org/2001/04/xmlenc#sha256"/>
        <DigestValue>6ppocBWatH35M/YOrRScsJbr5wIhmFtaWZnFFF8EtL8=</DigestValue>
      </Reference>
      <Reference URI="/xl/worksheets/sheet2.xml?ContentType=application/vnd.openxmlformats-officedocument.spreadsheetml.worksheet+xml">
        <DigestMethod Algorithm="http://www.w3.org/2001/04/xmlenc#sha256"/>
        <DigestValue>l+wvHv+cepoTdGpMn9GO7wQCg5U3YM/9UaclKLmtltQ=</DigestValue>
      </Reference>
      <Reference URI="/xl/worksheets/sheet3.xml?ContentType=application/vnd.openxmlformats-officedocument.spreadsheetml.worksheet+xml">
        <DigestMethod Algorithm="http://www.w3.org/2001/04/xmlenc#sha256"/>
        <DigestValue>yVILXFbPGFo9rTMRXAFLpnKQKTqAG8HhxBHDHbRYW+I=</DigestValue>
      </Reference>
      <Reference URI="/xl/worksheets/sheet4.xml?ContentType=application/vnd.openxmlformats-officedocument.spreadsheetml.worksheet+xml">
        <DigestMethod Algorithm="http://www.w3.org/2001/04/xmlenc#sha256"/>
        <DigestValue>M+qKTnRAV7lcMrrdxipzpssknSMue8zdvIljk4CPRiw=</DigestValue>
      </Reference>
      <Reference URI="/xl/worksheets/sheet5.xml?ContentType=application/vnd.openxmlformats-officedocument.spreadsheetml.worksheet+xml">
        <DigestMethod Algorithm="http://www.w3.org/2001/04/xmlenc#sha256"/>
        <DigestValue>tMn9VRDNmh5gAtI+h1XiDYN8LoUZkBsOQj9Zq4yecKk=</DigestValue>
      </Reference>
      <Reference URI="/xl/worksheets/sheet6.xml?ContentType=application/vnd.openxmlformats-officedocument.spreadsheetml.worksheet+xml">
        <DigestMethod Algorithm="http://www.w3.org/2001/04/xmlenc#sha256"/>
        <DigestValue>p888tpMb9zxyB1x+/uePpJ4hy82QgHIvbW4AhWmDH+U=</DigestValue>
      </Reference>
      <Reference URI="/xl/worksheets/sheet7.xml?ContentType=application/vnd.openxmlformats-officedocument.spreadsheetml.worksheet+xml">
        <DigestMethod Algorithm="http://www.w3.org/2001/04/xmlenc#sha256"/>
        <DigestValue>8xupOHPtey+D8a4mK69t6n29vdIYVje/SIc+qc42rBY=</DigestValue>
      </Reference>
      <Reference URI="/xl/worksheets/sheet8.xml?ContentType=application/vnd.openxmlformats-officedocument.spreadsheetml.worksheet+xml">
        <DigestMethod Algorithm="http://www.w3.org/2001/04/xmlenc#sha256"/>
        <DigestValue>gFKMplQOUpU+aLCmv14I7LiI9nQuPrERpr1FlAA0tGc=</DigestValue>
      </Reference>
      <Reference URI="/xl/worksheets/sheet9.xml?ContentType=application/vnd.openxmlformats-officedocument.spreadsheetml.worksheet+xml">
        <DigestMethod Algorithm="http://www.w3.org/2001/04/xmlenc#sha256"/>
        <DigestValue>/uqplA90BbUQsDcumi7MnRPdQzCBU8Cw6aoPKbaDgPI=</DigestValue>
      </Reference>
    </Manifest>
    <SignatureProperties>
      <SignatureProperty Id="idSignatureTime" Target="#idPackageSignature">
        <mdssi:SignatureTime xmlns:mdssi="http://schemas.openxmlformats.org/package/2006/digital-signature">
          <mdssi:Format>YYYY-MM-DDThh:mm:ssTZD</mdssi:Format>
          <mdssi:Value>2024-11-14T19:45:59Z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Presidente</SignatureComments>
          <WindowsVersion>10.0</WindowsVersion>
          <OfficeVersion>16.0.18129/26</OfficeVersion>
          <ApplicationVersion>16.0.18129</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2024-11-14T19:45:59Z</xd:SigningTime>
          <xd:SigningCertificate>
            <xd:Cert>
              <xd:CertDigest>
                <DigestMethod Algorithm="http://www.w3.org/2001/04/xmlenc#sha256"/>
                <DigestValue>TfggByVIu0gdN97rxsUJGYNpeYZiANxYeUXfwoLErz0=</DigestValue>
              </xd:CertDigest>
              <xd:IssuerSerial>
                <X509IssuerName>C=PY, O=DOCUMENTA S.A., SERIALNUMBER=RUC80050172-1, CN=CA-DOCUMENTA S.A.</X509IssuerName>
                <X509SerialNumber>5042018248925836650</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Presidente</xd:CommitmentTypeQualifier>
            </xd:CommitmentTypeQualifiers>
          </xd:CommitmentTypeIndication>
        </xd:SignedDataObjectProperties>
      </xd: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T o u r   x m l n s : x s d = " h t t p : / / w w w . w 3 . o r g / 2 0 0 1 / X M L S c h e m a "   x m l n s : x s i = " h t t p : / / w w w . w 3 . o r g / 2 0 0 1 / X M L S c h e m a - i n s t a n c e "   N a m e = " P a s e o   1 "   D e s c r i p t i o n = " L a   d e s c r i p c i � n   d e l   p a s e o   v a   a q u � "   x m l n s = " h t t p : / / m i c r o s o f t . d a t a . v i s u a l i z a t i o n . e n g i n e . t o u r s / 1 . 0 " > < S c e n e s > < S c e n e   C u s t o m M a p G u i d = " 0 0 0 0 0 0 0 0 - 0 0 0 0 - 0 0 0 0 - 0 0 0 0 - 0 0 0 0 0 0 0 0 0 0 0 0 "   C u s t o m M a p I d = " 0 0 0 0 0 0 0 0 - 0 0 0 0 - 0 0 0 0 - 0 0 0 0 - 0 0 0 0 0 0 0 0 0 0 0 0 "   S c e n e I d = " 3 6 8 4 d 7 8 a - b 8 8 6 - 4 1 2 c - b 1 c 6 - 8 3 5 3 5 6 9 7 b 4 1 0 " > < T r a n s i t i o n > M o v e T o < / T r a n s i t i o n > < E f f e c t > S t a t i o n < / E f f e c t > < T h e m e > B i n g R o a d < / T h e m e > < T h e m e W i t h L a b e l > f a l s e < / T h e m e W i t h L a b e l > < F l a t M o d e E n a b l e d > f a l s e < / F l a t M o d e E n a b l e d > < D u r a t i o n > 1 0 0 0 0 0 0 0 0 < / D u r a t i o n > < T r a n s i t i o n D u r a t i o n > 3 0 0 0 0 0 0 0 < / T r a n s i t i o n D u r a t i o n > < S p e e d > 0 . 5 < / S p e e d > < F r a m e > < C a m e r a > < L a t i t u d e > - 5 . 0 8 6 7 9 6 2 3 3 4 6 0 3 3 2 5 < / L a t i t u d e > < L o n g i t u d e > 8 8 . 6 2 2 4 4 7 3 0 7 9 2 0 8 2 2 < / L o n g i t u d e > < R o t a t i o n > 0 < / R o t a t i o n > < P i v o t A n g l e > 0 < / P i v o t A n g l e > < D i s t a n c e > 0 . 6 8 7 1 9 4 7 6 7 3 6 0 0 0 0 1 8 < / D i s t a n c e > < / C a m e r a > < I m a g e > i V B O R w 0 K G g o A A A A N S U h E U g A A A N Q A A A B 1 C A Y A A A A 2 n s 9 T A A A A A X N S R 0 I A r s 4 c 6 Q A A A A R n Q U 1 B A A C x j w v 8 Y Q U A A A A J c E h Z c w A A B C E A A A Q h A V l M W R s A A A 0 1 S U R B V H h e 7 Z 3 p d 1 P X F c W P p C f p e c Y D Y H B s Y 8 C Q Z E F o G U K S p k m H j / 1 X 2 6 7 V T + m H N C U F U l K S M I Q F Y T K T B 2 z j 2 Z Y 1 P a l 3 X 0 u x L D / p v S d f 2 Z a 8 f 2 t 5 I c l g O 8 7 d O v e c e 8 6 + o b / e W s 7 L A e Z 0 X 1 Z O 9 G Q L z 9 z 5 Z c a S 8 U W r 8 K w 5 O d L u y L u 1 i O T q v B o u D q S l p y 2 n H + f V 9 / r + d V z W 0 i H 9 u B k I F / 4 8 s N h R 7 / + T q W y o 8 K h 5 m U 9 E J B q u / 6 q + M x m T 5 e T G 7 z O k / j h z O C P v d V V / Q 2 s k K C j L e x E l 0 s 3 / a 8 q q o J F y 6 v / G g U j 0 P x W V i m 9 S P a 0 5 G T j k S G u s O U L U g R f U w 7 f R w i N 3 F h N h v S U h Z n k 0 H Z W s 4 8 j C w o L Y 4 Y x 8 M p S S U 7 0 Z O a y 2 n h 3 x j S 1 h I 3 L g c 6 i w 0 s q f R p O F Z 1 u B m H 4 c j 8 m B / g X V k Z b Q q r x 7 + J V 0 d n b I h Q s X p K 2 t V e L x u P 7 c z 1 N R m V 6 J 6 M e N x I G P U G B x f f P X 4 C j 1 v F q w 5 N a r u P x A M d W V x U R I j p / 8 S C 5 d u i h T U 1 P y 7 b f X J Z P J 6 M + d P 5 Y R S + V 0 u d z + i V Z n j 2 z 8 b N U 4 8 B G q S E z l U v l 8 S D J O 4 Q W y K 0 Q j e f n y V E q S y Z T c u 3 t P E o m E f P r Z J 2 L b t q w n M / K 3 a 2 P S f X x U 4 n Z r 4 V / s H R G 1 m 8 E b b j U Y o Q q k V Z J M M V W n J Z q X m B K A S T J O S F f 9 b D s u Z 8 6 O y s r q q h b V / P y 8 J N a W p d + a l M H u / f G e 7 y U m Q E E R T 1 D e / m Q 4 J b 8 b S c k X K p q c 9 D i 3 C 0 o 2 t 1 n 0 i V q W 3 L z x n U x O T s k 3 / / q 3 X L x 4 Q T 4 a j M i h l s Y o V H D L R 3 z x + c n U l i M G l L 0 f z 1 g S V m / J i D J z a 7 W / N 5 / r z 0 h / p 6 O 2 3 H k V m R b E s i L S 0 d E h 2 W x W I p G I / g C N U K i g o I g v u u y c X B l K F 5 5 t B x 0 W i X R I n y f d f L F 5 z u S H 0 c M Z G e 7 2 t 9 9 + M m v J 6 4 X 9 2 7 X C L R / x x V I y L C / m K y 9 k H D + 0 x / P 6 z 9 + r a B b 3 c W B e 5 O l s V F L e B T T N m c N Z G e 3 z + Z f 3 A A q q i W g t a a P y H x / 8 8 / y d J W N z / q L D x 1 W i m R u 3 3 2 y c P / l h u M f R e d 1 + h I J q I h K Z z V V W r 3 0 8 B P X G R 6 M w I h S 2 c l G f K U 8 2 4 A / 8 v o 8 z o b 2 A g i K B e T J j y b q P d i z k R T 2 t / n I j f X 4 b Q F T H O v b n G Q c F R Q K D d X / z 5 c b Y h R e W W m G l W 9 F K 5 P I h e e D R V 1 m K o / 7 + f o S C I j X z / a u 4 / n g 4 H a 0 4 z / T B 0 Y x 8 N p L y 1 U 2 + k v I v E r Q l 7 U c o K F I z K J V D B J N L E b k 3 G S u 8 6 s 7 V 4 Z Q u v V d j L R 2 W V Z + i Y l G C N D X v 1 s I y v l i 5 A o E + O J x j f X k q q f s m K 4 G I l / b R i L G S M r d 0 T U Y 7 C o o Y 4 5 e Z q M y u V l 9 S q P p 9 c T I l H x 1 H B X D 7 Q s Y r N 1 7 Y n g f D m J k y N Z Q 4 1 O 3 o P k U T U F A k M O + r v K g S G B x 0 o z z q w M P i c 5 V b h U P b F z K 2 k j O r 3 v X 2 m K H I g q O A 9 Z I j h 5 1 A Q Z F A I H d J q c X 3 8 R D E U H i x h L Q T k j s T 2 0 V 1 X U W d 6 Z W t y y 2 i n m I E 3 o 1 1 H 8 d M f e 3 7 r 2 G W g i K B Q D U P L U j 3 J m J y / p h 7 N 8 T c W k Q J q / C k w K n e r M y q P K t 8 X v A 3 A x l X 1 y n 0 6 z 2 Z 9 S i j m w l Q x s C 2 k Y I i N Q F D l 2 q V v Z f z U U m q P K i 4 5 i G a L j s v d y e j K j 8 q v F g A V m 6 d L j 4 S r x c i c m M M R Q r 3 7 d g J J d K h b r O j J D v h w k C a 3 e a k / n x 6 I i V t H g U E D H d e H 7 O l w 3 a k X Q W m i e X N H A p b S 7 Q a H e 9 y 7 4 7 4 + o l d e L R 3 o E h y d T j N C E X q D / w 5 v M 6 X U P 1 D S R 0 L 8 o P + j H T a O b H U a / h X K F L g 8 P j W S / c G 2 s s B G 3 F N U K x Q d r f k 9 M E 1 x A Q Y o c i u g P z i y m B K Y j 5 H m S B A n G 2 h y F E 6 / 2 S F 8 l p A G B U p 5 d o z W 3 s L 7 g Y f K s E f 7 3 S P l o x Q x B i o A B Y / y k F Z e j W A Y S g E g / 6 + i b L O 9 q x 6 D R H v R d k Y C b a V u w H + 0 y q J C V B Q x B h Y T J 8 O p 7 T P o d u h K 4 o M Q T j Z m 5 U / q q + F r n W U 2 E t 9 J Z 4 r Q X 2 n t o D p d F q S y a S E c m Y F Z Y U c W Z x 6 I j l n q 3 j w X 1 U t E l J Q x B h w B b r 9 J q Z L 6 z B 1 Q Q 5 U C i 4 j c G r Y l m G u C n 2 A h 8 p G Q V a T e f n + z m P 5 + z / + K V 9 9 f V O S 6 y u F z + w c R N n O 9 D N x n O 1 C R Q d 9 J S g o Y h Q Y t s B T A q L q d 5 l Z e j T j f 0 S j F A h q M R H R W 6 6 h Q x u l 8 n A 4 L H O R U 9 J x 9 i 8 S 6 v 9 M 7 H i 8 6 m L 3 S 2 9 b T i 4 N Z u X j K x e l P / O z n D m c l o F C h d G r 3 Y m C I s Z B H 9 7 L e U s m l 7 Y v L 7 g W 1 X J l z q m + r N 7 y o b M i p L 5 s M Y 9 p 7 + y R l t Y O a W 3 v U q s 5 J u c q H D Y H B T l c V 1 e X d H a 2 S 6 s z o 8 d Q Y K F 2 e X A z Y s G l a X l 5 R c b G x m R 2 d l Y / p 6 B I X U A 3 B Y o K 2 1 B i q k F P G h w A 4 / C 0 V w l r q o K d 2 N 2 J 6 m M k f i h G 1 p D a 9 w 0 O D s q d O 3 c l l U p J R L K S T S V k d X V N f x 6 2 0 T d u 3 J T 2 9 n Z Z W l q S 6 e l p l s 3 J 7 g K J 4 d x m p 9 3 d m O 6 d T 4 Q l U 9 K N Y Y r L g + k t B Z C 5 u T m 5 f / + B j I w M y 6 N H j 6 W l p U V F r 0 4 t s v a 2 N j l 3 / p z K t R w Z f z N O Q Z H 6 g w Q f O V U p R 1 U U g P l + L F j h b x u r y Z D c H o / X V O y o B K 7 V G e n d m v 8 t q g g E w Y y M n B D L s r R d N C J Y m x J U N L q Z F 1 J Q p O 6 g d c g t b z I V r V a U q H C 1 q C k G V H 6 G b o 1 y c B M I C i H V Y A 5 F 6 o 5 V 4 Y I B v O r X 5 8 8 N R L 2 b L 2 J b x A T 7 s p 1 W + t B H 6 N Y q 5 S U m Q E G R u u O U X A Z Q z p R a v J W G E r 1 4 8 D a m v 3 b x v A v f B V u / l u j O 9 3 / 3 p 2 r 7 m S g o U n e 8 8 p u J p c i 2 V i I / n O t P S 0 Y J K l t I d x D x 4 F t h w m + i v F f Q L x Q U 2 T W q T d h O e 3 h R u I F i R / l Y y H 8 r d K Q H p b f C J L E X F B T Z F V B 4 w I T v h x X 8 K N Z U V C l G m i B c H U r p I U O M e 3 j N X A U B B 9 M / v o k F 9 p q g o M i u g I X 5 6 G 1 U D w n a L l U 9 v P L T R P A 7 j R G l c C M H L i c w 2 X G O n 3 c x G Z Z Z H 2 Y x p V B Q Z N e Y L T T H d r m M u 4 N l t Y B L L x C v h U q m L 7 W A s X z Y T Q d p l a K g y K 4 B M f 1 n z J a c r s e 5 8 3 I H Z X R Q 7 k 6 L S e C u l l y g + 6 q K 4 E 4 s F E w e e 5 n F l E B B k V 0 F o q p m h j m X C F c 0 Z f E D Z q h K 6 e / M S k x 9 O + R a t b K Q 8 P / z U F B k z z j a 4 b 4 9 C 3 p X V C l v V y K 6 Q A G G u 3 H b 4 U Z D L U b v 2 y p s N b 3 o C F B C p 6 D I n g H j S x Q V y p k t M 8 Q M A r Z 3 J w t 9 e K 8 W L P n m q S 3 X n m 2 U 0 r t b a l N q k I u y K S i y p 6 B 9 a L A w M F j k 2 V w 0 0 N U 2 p e A u K p h p n j m c 0 Q 2 4 6 B r P 5 k K 6 M 9 3 r 9 g 8 T U F B k z + l u 3 d p / B 5 H h F o 6 J p d o K F K 2 x n L 4 A 4 P y x j B 7 F Q H M u K o j H O h 0 Z 6 c l u K 9 s j S n r J 1 8 / l c o C C I n v O / c m o D L v Y M T + d r W 2 2 w y 7 T 4 R 9 O J 3 W x A 5 E L k 7 / J s s N a F C x O q 4 j m 5 t V e p N x C u h I U F N k X o E m 2 H G z V l t b 9 R Y Z S y r v b I Z S j 7 Y 5 8 8 8 z W e V X p N T q 2 l d c + E d p Z q c q 3 e r V o 6 S j n B e e h y L 4 B 6 9 l t M e J C g b 6 2 G v q S y k C B w u 2 Q F u 1 Q s C l 7 M B W t 2 K m B S 9 l w r 2 + b 2 i 6 i F D + 9 Y k m b 2 l q e U 9 v K I v j a F B R p C F C 9 u / x e 2 r U q 6 I d 6 + J 8 X 7 a O L / P A m x i 0 f a Q y W 1 s M 6 D 9 p P w M 0 C d t G 4 E f / 2 6 5 h u m 6 K g S M O A / K d W q t k n 1 w p 8 1 + G y t J 5 W u V 4 h v 6 K g S M O w o C I U R i p q y V E m X Y o e 9 Y C C I g 3 F g t p W P X x b 2 3 j 6 b k B B k Y Y D J X b c w B E k U p X 6 7 N U T C o o 0 J H A l w j 2 / X n 4 V R U z 4 T P i B g i I N C y p s 1 5 7 b 8 n T W u 1 j h V 3 g 7 h Y I i D Q 3 6 / l D 9 C 3 K Z W z 2 h o E h T c H c 8 G m h U v V 5 Q U K Q p S G Z D u q Q O 5 6 Q 7 4 x u 5 F V q J c C C 8 m 1 B Q p G n A 4 e p y K i y J T E i u j 9 l 6 e v c H J a 5 q I / e m o a B I U / G T E h A s w I r 3 4 C L H u j c Z k z N H M t q o J V Y w a + l r y 0 m s g u f 6 T m B z L D k Q / H k 0 + W t j L V x q 8 R C i w s X X y L 1 2 Y g x T C i M U a X p w q F v a p X 6 0 P S d H 1 A f m p D 4 f S c n V o b S + t R A j 8 z u F g i J N D Y S E U f h q Y C u I u S a v v 4 c R + t J x D T c o K N K 0 D B 5 y V C R y Z G 4 t L D M r E Z 1 P e Q E j l 6 I N W T H f K g J X W s x A w f v v y m D K d W S e O R Q 5 U O C 6 G z / u R / C d g J k L b r T P O C H d l X G i z P c C w n m n 8 r G Z 1 Y g e j 4 d g K S h y o M C W D V H G J B A T X J E w p s 8 t H z k w Y I s 2 v r R h t o L h Q D 9 b Q D 9 g i / h 4 J i r f P r c Z o c j B p q f V k d 8 O Z H 6 t A q L D I p 0 L S U t Z / u Q F R u B x s E x B k Q M P q n y w E 8 P h V L F V C R f E I Y c a 7 c t I h 5 3 3 N M I E m C i m o A j x A D 5 / l w b S W l h e U F C E + A R R D P 5 9 M M o c 7 M 5 q H / X i z R z I x 5 C b U V C E G I R V P k I M Q k E R Y h A K i h C D U F C E G I S C I s Q g F B Q h B q G g C D E I B U W I Q S g o Q g x C Q R F i E A q K E I N Q U I Q Y h I I i x C A U F C E G o a A I M Q g F R Y h B K C h C D E J B E W I Q C o o Q g 1 B Q h B i E g i L E I B Q U I Q a h o A g x C A V F i E E o K E I M Q k E R Y h A K i h C D U F C E G I S C I s Q g F B Q h B q G g C D E I B U W I Q S g o Q g x C Q R F i E A q K E I N Q U I Q Y h I I i x C A U F C E G o a A I M Q g F R Y g x R P 4 P r / v m t F q 4 R Q Q A A A A A S U V O R K 5 C Y I I = < / 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 N a m e = " C a p a   1 "   G u i d = " 2 9 f d a 4 2 d - 0 4 f c - 4 b 0 c - 9 2 6 3 - c d 2 e 8 9 4 1 4 6 0 a "   R e v = " 1 "   R e v G u i d = " f 0 5 1 8 2 1 6 - 9 b 5 2 - 4 6 7 0 - a 1 d 0 - 0 8 c f 5 4 b a 6 b d f "   V i s i b l e = " t r u e "   I n s t O n l y = " t r u e " & g t ; & l t ; G e o V i s 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4.xml>��< ? x m l   v e r s i o n = " 1 . 0 "   e n c o d i n g = " u t f - 1 6 " ? > < V i s u a l i z a t i o n   x m l n s : x s d = " h t t p : / / w w w . w 3 . o r g / 2 0 0 1 / X M L S c h e m a "   x m l n s : x s i = " h t t p : / / w w w . w 3 . o r g / 2 0 0 1 / X M L S c h e m a - i n s t a n c e "   x m l n s = " h t t p : / / m i c r o s o f t . d a t a . v i s u a l i z a t i o n . C l i e n t . E x c e l / 1 . 0 " > < T o u r s > < T o u r   N a m e = " P a s e o   1 "   I d = " { 2 3 0 9 5 D 8 B - 1 0 3 6 - 4 C D 5 - 8 D 0 B - 8 B 3 7 2 3 8 5 3 4 7 4 } "   T o u r I d = " d 1 4 6 6 3 4 1 - 9 b 5 1 - 4 5 c 7 - b 4 3 0 - a 9 4 e 5 7 f 4 4 7 6 3 "   X m l V e r = " 6 "   M i n X m l V e r = " 3 " > < D e s c r i p t i o n > L a   d e s c r i p c i � n   d e l   p a s e o   v a   a q u � < / D e s c r i p t i o n > < I m a g e > i V B O R w 0 K G g o A A A A N S U h E U g A A A N Q A A A B 1 C A Y A A A A 2 n s 9 T A A A A A X N S R 0 I A r s 4 c 6 Q A A A A R n Q U 1 B A A C x j w v 8 Y Q U A A A A J c E h Z c w A A B C E A A A Q h A V l M W R s A A A 0 1 S U R B V H h e 7 Z 3 p d 1 P X F c W P p C f p e c Y D Y H B s Y 8 C Q Z E F o G U K S p k m H j / 1 X 2 6 7 V T + m H N C U F U l K S M I Q F Y T K T B 2 z j 2 Z Y 1 P a l 3 X 0 u x L D / p v S d f 2 Z a 8 f 2 t 5 I c l g O 8 7 d O v e c e 8 6 + o b / e W s 7 L A e Z 0 X 1 Z O 9 G Q L z 9 z 5 Z c a S 8 U W r 8 K w 5 O d L u y L u 1 i O T q v B o u D q S l p y 2 n H + f V 9 / r + d V z W 0 i H 9 u B k I F / 4 8 s N h R 7 / + T q W y o 8 K h 5 m U 9 E J B q u / 6 q + M x m T 5 e T G 7 z O k / j h z O C P v d V V / Q 2 s k K C j L e x E l 0 s 3 / a 8 q q o J F y 6 v / G g U j 0 P x W V i m 9 S P a 0 5 G T j k S G u s O U L U g R f U w 7 f R w i N 3 F h N h v S U h Z n k 0 H Z W s 4 8 j C w o L Y 4 Y x 8 M p S S U 7 0 Z O a y 2 n h 3 x j S 1 h I 3 L g c 6 i w 0 s q f R p O F Z 1 u B m H 4 c j 8 m B / g X V k Z b Q q r x 7 + J V 0 d n b I h Q s X p K 2 t V e L x u P 7 c z 1 N R m V 6 J 6 M e N x I G P U G B x f f P X 4 C j 1 v F q w 5 N a r u P x A M d W V x U R I j p / 8 S C 5 d u i h T U 1 P y 7 b f X J Z P J 6 M + d P 5 Y R S + V 0 u d z + i V Z n j 2 z 8 b N U 4 8 B G q S E z l U v l 8 S D J O 4 Q W y K 0 Q j e f n y V E q S y Z T c u 3 t P E o m E f P r Z J 2 L b t q w n M / K 3 a 2 P S f X x U 4 n Z r 4 V / s H R G 1 m 8 E b b j U Y o Q q k V Z J M M V W n J Z q X m B K A S T J O S F f 9 b D s u Z 8 6 O y s r q q h b V / P y 8 J N a W p d + a l M H u / f G e 7 y U m Q E E R T 1 D e / m Q 4 J b 8 b S c k X K p q c 9 D i 3 C 0 o 2 t 1 n 0 i V q W 3 L z x n U x O T s k 3 / / q 3 X L x 4 Q T 4 a j M i h l s Y o V H D L R 3 z x + c n U l i M G l L 0 f z 1 g S V m / J i D J z a 7 W / N 5 / r z 0 h / p 6 O 2 3 H k V m R b E s i L S 0 d E h 2 W x W I p G I / g C N U K i g o I g v u u y c X B l K F 5 5 t B x 0 W i X R I n y f d f L F 5 z u S H 0 c M Z G e 7 2 t 9 9 + M m v J 6 4 X 9 2 7 X C L R / x x V I y L C / m K y 9 k H D + 0 x / P 6 z 9 + r a B b 3 c W B e 5 O l s V F L e B T T N m c N Z G e 3 z + Z f 3 A A q q i W g t a a P y H x / 8 8 / y d J W N z / q L D x 1 W i m R u 3 3 2 y c P / l h u M f R e d 1 + h I J q I h K Z z V V W r 3 0 8 B P X G R 6 M w I h S 2 c l G f K U 8 2 4 A / 8 v o 8 z o b 2 A g i K B e T J j y b q P d i z k R T 2 t / n I j f X 4 b Q F T H O v b n G Q c F R Q K D d X / z 5 c b Y h R e W W m G l W 9 F K 5 P I h e e D R V 1 m K o / 7 + f o S C I j X z / a u 4 / n g 4 H a 0 4 z / T B 0 Y x 8 N p L y 1 U 2 + k v I v E r Q l 7 U c o K F I z K J V D B J N L E b k 3 G S u 8 6 s 7 V 4 Z Q u v V d j L R 2 W V Z + i Y l G C N D X v 1 s I y v l i 5 A o E + O J x j f X k q q f s m K 4 G I l / b R i L G S M r d 0 T U Y 7 C o o Y 4 5 e Z q M y u V l 9 S q P p 9 c T I l H x 1 H B X D 7 Q s Y r N 1 7 Y n g f D m J k y N Z Q 4 1 O 3 o P k U T U F A k M O + r v K g S G B x 0 o z z q w M P i c 5 V b h U P b F z K 2 k j O r 3 v X 2 m K H I g q O A 9 Z I j h 5 1 A Q Z F A I H d J q c X 3 8 R D E U H i x h L Q T k j s T 2 0 V 1 X U W d 6 Z W t y y 2 i n m I E 3 o 1 1 H 8 d M f e 3 7 r 2 G W g i K B Q D U P L U j 3 J m J y / p h 7 N 8 T c W k Q J q / C k w K n e r M y q P K t 8 X v A 3 A x l X 1 y n 0 6 z 2 Z 9 S i j m w l Q x s C 2 k Y I i N Q F D l 2 q V v Z f z U U m q P K i 4 5 i G a L j s v d y e j K j 8 q v F g A V m 6 d L j 4 S r x c i c m M M R Q r 3 7 d g J J d K h b r O j J D v h w k C a 3 e a k / n x 6 I i V t H g U E D H d e H 7 O l w 3 a k X Q W m i e X N H A p b S 7 Q a H e 9 y 7 4 7 4 + o l d e L R 3 o E h y d T j N C E X q D / w 5 v M 6 X U P 1 D S R 0 L 8 o P + j H T a O b H U a / h X K F L g 8 P j W S / c G 2 s s B G 3 F N U K x Q d r f k 9 M E 1 x A Q Y o c i u g P z i y m B K Y j 5 H m S B A n G 2 h y F E 6 / 2 S F 8 l p A G B U p 5 d o z W 3 s L 7 g Y f K s E f 7 3 S P l o x Q x B i o A B Y / y k F Z e j W A Y S g E g / 6 + i b L O 9 q x 6 D R H v R d k Y C b a V u w H + 0 y q J C V B Q x B h Y T J 8 O p 7 T P o d u h K 4 o M Q T j Z m 5 U / q q + F r n W U 2 E t 9 J Z 4 r Q X 2 n t o D p d F q S y a S E c m Y F Z Y U c W Z x 6 I j l n q 3 j w X 1 U t E l J Q x B h w B b r 9 J q Z L 6 z B 1 Q Q 5 U C i 4 j c G r Y l m G u C n 2 A h 8 p G Q V a T e f n + z m P 5 + z / + K V 9 9 f V O S 6 y u F z + w c R N n O 9 D N x n O 1 C R Q d 9 J S g o Y h Q Y t s B T A q L q d 5 l Z e j T j f 0 S j F A h q M R H R W 6 6 h Q x u l 8 n A 4 L H O R U 9 J x 9 i 8 S 6 v 9 M 7 H i 8 6 m L 3 S 2 9 b T i 4 N Z u X j K x e l P / O z n D m c l o F C h d G r 3 Y m C I s Z B H 9 7 L e U s m l 7 Y v L 7 g W 1 X J l z q m + r N 7 y o b M i p L 5 s M Y 9 p 7 + y R l t Y O a W 3 v U q s 5 J u c q H D Y H B T l c V 1 e X d H a 2 S 6 s z o 8 d Q Y K F 2 e X A z Y s G l a X l 5 R c b G x m R 2 d l Y / p 6 B I X U A 3 B Y o K 2 1 B i q k F P G h w A 4 / C 0 V w l r q o K d 2 N 2 J 6 m M k f i h G 1 p D a 9 w 0 O D s q d O 3 c l l U p J R L K S T S V k d X V N f x 6 2 0 T d u 3 J T 2 9 n Z Z W l q S 6 e l p l s 3 J 7 g K J 4 d x m p 9 3 d m O 6 d T 4 Q l U 9 K N Y Y r L g + k t B Z C 5 u T m 5 f / + B j I w M y 6 N H j 6 W l p U V F r 0 4 t s v a 2 N j l 3 / p z K t R w Z f z N O Q Z H 6 g w Q f O V U p R 1 U U g P l + L F j h b x u r y Z D c H o / X V O y o B K 7 V G e n d m v 8 t q g g E w Y y M n B D L s r R d N C J Y m x J U N L q Z F 1 J Q p O 6 g d c g t b z I V r V a U q H C 1 q C k G V H 6 G b o 1 y c B M I C i H V Y A 5 F 6 o 5 V 4 Y I B v O r X 5 8 8 N R L 2 b L 2 J b x A T 7 s p 1 W + t B H 6 N Y q 5 S U m Q E G R u u O U X A Z Q z p R a v J W G E r 1 4 8 D a m v 3 b x v A v f B V u / l u j O 9 3 / 3 p 2 r 7 m S g o U n e 8 8 p u J p c i 2 V i I / n O t P S 0 Y J K l t I d x D x 4 F t h w m + i v F f Q L x Q U 2 T W q T d h O e 3 h R u I F i R / l Y y H 8 r d K Q H p b f C J L E X F B T Z F V B 4 w I T v h x X 8 K N Z U V C l G m i B c H U r p I U O M e 3 j N X A U B B 9 M / v o k F 9 p q g o M i u g I X 5 6 G 1 U D w n a L l U 9 v P L T R P A 7 j R G l c C M H L i c w 2 X G O n 3 c x G Z Z Z H 2 Y x p V B Q Z N e Y L T T H d r m M u 4 N l t Y B L L x C v h U q m L 7 W A s X z Y T Q d p l a K g y K 4 B M f 1 n z J a c r s e 5 8 3 I H Z X R Q 7 k 6 L S e C u l l y g + 6 q K 4 E 4 s F E w e e 5 n F l E B B k V 0 F o q p m h j m X C F c 0 Z f E D Z q h K 6 e / M S k x 9 O + R a t b K Q 8 P / z U F B k z z j a 4 b 4 9 C 3 p X V C l v V y K 6 Q A G G u 3 H b 4 U Z D L U b v 2 y p s N b 3 o C F B C p 6 D I n g H j S x Q V y p k t M 8 Q M A r Z 3 J w t 9 e K 8 W L P n m q S 3 X n m 2 U 0 r t b a l N q k I u y K S i y p 6 B 9 a L A w M F j k 2 V w 0 0 N U 2 p e A u K p h p n j m c 0 Q 2 4 6 B r P 5 k K 6 M 9 3 r 9 g 8 T U F B k z + l u 3 d p / B 5 H h F o 6 J p d o K F K 2 x n L 4 A 4 P y x j B 7 F Q H M u K o j H O h 0 Z 6 c l u K 9 s j S n r J 1 8 / l c o C C I n v O / c m o D L v Y M T + d r W 2 2 w y 7 T 4 R 9 O J 3 W x A 5 E L k 7 / J s s N a F C x O q 4 j m 5 t V e p N x C u h I U F N k X o E m 2 H G z V l t b 9 R Y Z S y r v b I Z S j 7 Y 5 8 8 8 z W e V X p N T q 2 l d c + E d p Z q c q 3 e r V o 6 S j n B e e h y L 4 B 6 9 l t M e J C g b 6 2 G v q S y k C B w u 2 Q F u 1 Q s C l 7 M B W t 2 K m B S 9 l w r 2 + b 2 i 6 i F D + 9 Y k m b 2 l q e U 9 v K I v j a F B R p C F C 9 u / x e 2 r U q 6 I d 6 + J 8 X 7 a O L / P A m x i 0 f a Q y W 1 s M 6 D 9 p P w M 0 C d t G 4 E f / 2 6 5 h u m 6 K g S M O A / K d W q t k n 1 w p 8 1 + G y t J 5 W u V 4 h v 6 K g S M O w o C I U R i p q y V E m X Y o e 9 Y C C I g 3 F g t p W P X x b 2 3 j 6 b k B B k Y Y D J X b c w B E k U p X 6 7 N U T C o o 0 J H A l w j 2 / X n 4 V R U z 4 T P i B g i I N C y p s 1 5 7 b 8 n T W u 1 j h V 3 g 7 h Y I i D Q 3 6 / l D 9 C 3 K Z W z 2 h o E h T c H c 8 G m h U v V 5 Q U K Q p S G Z D u q Q O 5 6 Q 7 4 x u 5 F V q J c C C 8 m 1 B Q p G n A 4 e p y K i y J T E i u j 9 l 6 e v c H J a 5 q I / e m o a B I U / G T E h A s w I r 3 4 C L H u j c Z k z N H M t q o J V Y w a + l r y 0 m s g u f 6 T m B z L D k Q / H k 0 + W t j L V x q 8 R C i w s X X y L 1 2 Y g x T C i M U a X p w q F v a p X 6 0 P S d H 1 A f m p D 4 f S c n V o b S + t R A j 8 z u F g i J N D Y S E U f h q Y C u I u S a v v 4 c R + t J x D T c o K N K 0 D B 5 y V C R y Z G 4 t L D M r E Z 1 P e Q E j l 6 I N W T H f K g J X W s x A w f v v y m D K d W S e O R Q 5 U O C 6 G z / u R / C d g J k L b r T P O C H d l X G i z P c C w n m n 8 r G Z 1 Y g e j 4 d g K S h y o M C W D V H G J B A T X J E w p s 8 t H z k w Y I s 2 v r R h t o L h Q D 9 b Q D 9 g i / h 4 J i r f P r c Z o c j B p q f V k d 8 O Z H 6 t A q L D I p 0 L S U t Z / u Q F R u B x s E x B k Q M P q n y w E 8 P h V L F V C R f E I Y c a 7 c t I h 5 3 3 N M I E m C i m o A j x A D 5 / l w b S W l h e U F C E + A R R D P 5 9 M M o c 7 M 5 q H / X i z R z I x 5 C b U V C E G I R V P k I M Q k E R Y h A K i h C D U F C E G I S C I s Q g F B Q h B q G g C D E I B U W I Q S g o Q g x C Q R F i E A q K E I N Q U I Q Y h I I i x C A U F C E G o a A I M Q g F R Y h B K C h C D E J B E W I Q C o o Q g 1 B Q h B i E g i L E I B Q U I Q a h o A g x C A V F i E E o K E I M Q k E R Y h A K i h C D U F C E G I S C I s Q g F B Q h B q G g C D E I B U W I Q S g o Q g x C Q R F i E A q K E I N Q U I Q Y h I I i x C A U F C E G o a A I M Q g F R Y g x R P 4 P r / v m t F q 4 R Q Q A A A A A S U V O R K 5 C Y I I = < / I m a g e > < / T o u r > < / T o u r s > < / V i s u a l i z a t i o n > 
</file>

<file path=customXml/item5.xml><?xml version="1.0" encoding="utf-8"?>
<ct:contentTypeSchema xmlns:ct="http://schemas.microsoft.com/office/2006/metadata/contentType" xmlns:ma="http://schemas.microsoft.com/office/2006/metadata/properties/metaAttributes" ct:_="" ma:_="" ma:contentTypeName="Documento" ma:contentTypeID="0x010100805D5139E737CA46B576776EB15C92A9" ma:contentTypeVersion="11" ma:contentTypeDescription="Crear nuevo documento." ma:contentTypeScope="" ma:versionID="d5ec20bac0941b1c5b5c6948cd28662b">
  <xsd:schema xmlns:xsd="http://www.w3.org/2001/XMLSchema" xmlns:xs="http://www.w3.org/2001/XMLSchema" xmlns:p="http://schemas.microsoft.com/office/2006/metadata/properties" xmlns:ns3="727e11e5-f0bc-40b2-aa03-230944aad938" xmlns:ns4="5c546f28-f963-4913-91d3-746344b8e317" targetNamespace="http://schemas.microsoft.com/office/2006/metadata/properties" ma:root="true" ma:fieldsID="cc6cb1896c00002d56073c9761bcd09a" ns3:_="" ns4:_="">
    <xsd:import namespace="727e11e5-f0bc-40b2-aa03-230944aad938"/>
    <xsd:import namespace="5c546f28-f963-4913-91d3-746344b8e317"/>
    <xsd:element name="properties">
      <xsd:complexType>
        <xsd:sequence>
          <xsd:element name="documentManagement">
            <xsd:complexType>
              <xsd:all>
                <xsd:element ref="ns3:MediaServiceMetadata" minOccurs="0"/>
                <xsd:element ref="ns3:MediaServiceFastMetadata" minOccurs="0"/>
                <xsd:element ref="ns4:SharedWithUsers" minOccurs="0"/>
                <xsd:element ref="ns3:MediaServiceAutoTags" minOccurs="0"/>
                <xsd:element ref="ns3:MediaServiceOCR" minOccurs="0"/>
                <xsd:element ref="ns3:MediaServiceDateTaken" minOccurs="0"/>
                <xsd:element ref="ns3:MediaServiceLocation" minOccurs="0"/>
                <xsd:element ref="ns4:SharedWithDetails" minOccurs="0"/>
                <xsd:element ref="ns4:SharingHintHash"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7e11e5-f0bc-40b2-aa03-230944aad93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546f28-f963-4913-91d3-746344b8e317"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9503B3-65B8-42BD-BC83-EA595A005475}">
  <ds:schemaRefs>
    <ds:schemaRef ds:uri="http://schemas.microsoft.com/sharepoint/v3/contenttype/forms"/>
  </ds:schemaRefs>
</ds:datastoreItem>
</file>

<file path=customXml/itemProps2.xml><?xml version="1.0" encoding="utf-8"?>
<ds:datastoreItem xmlns:ds="http://schemas.openxmlformats.org/officeDocument/2006/customXml" ds:itemID="{041F4C9A-4D7C-4604-BB4C-69F935F9DFD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3095D8B-1036-4CD5-8D0B-8B3723853474}">
  <ds:schemaRefs>
    <ds:schemaRef ds:uri="http://www.w3.org/2001/XMLSchema"/>
    <ds:schemaRef ds:uri="http://microsoft.data.visualization.engine.tours/1.0"/>
  </ds:schemaRefs>
</ds:datastoreItem>
</file>

<file path=customXml/itemProps4.xml><?xml version="1.0" encoding="utf-8"?>
<ds:datastoreItem xmlns:ds="http://schemas.openxmlformats.org/officeDocument/2006/customXml" ds:itemID="{9B1609C0-611D-482D-80D9-A966B996431D}">
  <ds:schemaRefs>
    <ds:schemaRef ds:uri="http://www.w3.org/2001/XMLSchema"/>
    <ds:schemaRef ds:uri="http://microsoft.data.visualization.Client.Excel/1.0"/>
  </ds:schemaRefs>
</ds:datastoreItem>
</file>

<file path=customXml/itemProps5.xml><?xml version="1.0" encoding="utf-8"?>
<ds:datastoreItem xmlns:ds="http://schemas.openxmlformats.org/officeDocument/2006/customXml" ds:itemID="{8B865FD4-915B-4EC6-8536-35124F60F6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7e11e5-f0bc-40b2-aa03-230944aad938"/>
    <ds:schemaRef ds:uri="5c546f28-f963-4913-91d3-746344b8e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CARATULA</vt:lpstr>
      <vt:lpstr>ÍNDICE</vt:lpstr>
      <vt:lpstr>01</vt:lpstr>
      <vt:lpstr>02</vt:lpstr>
      <vt:lpstr>03</vt:lpstr>
      <vt:lpstr>04</vt:lpstr>
      <vt:lpstr>05</vt:lpstr>
      <vt:lpstr>06</vt:lpstr>
      <vt:lpstr>07</vt:lpstr>
      <vt:lpstr>08</vt:lpstr>
      <vt:lpstr>09</vt:lpstr>
      <vt:lpstr>10</vt:lpstr>
      <vt:lpstr>11</vt:lpstr>
      <vt:lpstr>12</vt:lpstr>
      <vt:lpstr>13</vt:lpstr>
      <vt:lpstr>14</vt:lpstr>
      <vt:lpstr>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Jugarte</dc:creator>
  <cp:keywords/>
  <dc:description/>
  <cp:lastModifiedBy>Jorge Ugarte</cp:lastModifiedBy>
  <cp:revision/>
  <dcterms:created xsi:type="dcterms:W3CDTF">2015-06-05T18:19:34Z</dcterms:created>
  <dcterms:modified xsi:type="dcterms:W3CDTF">2024-11-14T16:44:42Z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0x010100805D5139E737CA46B576776EB15C92A9</vt:lpwstr>
  </property>
</Properties>
</file>